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824" activeTab="0"/>
  </bookViews>
  <sheets>
    <sheet name="Naslovna strana" sheetId="1" r:id="rId1"/>
    <sheet name="1. TE t" sheetId="2" r:id="rId2"/>
    <sheet name="2. TE Еnergent t" sheetId="3" r:id="rId3"/>
    <sheet name="3. ТЕ Кap i mi t" sheetId="4" r:id="rId4"/>
    <sheet name="4. Investicije u mrezu t" sheetId="5" r:id="rId5"/>
    <sheet name="5. Priključci i MU t" sheetId="6" r:id="rId6"/>
    <sheet name="6.  energent t-1" sheetId="7" r:id="rId7"/>
    <sheet name="7. kap i mi t-1" sheetId="8" r:id="rId8"/>
    <sheet name="8. Investicije u mrezu t-1" sheetId="9" r:id="rId9"/>
  </sheets>
  <externalReferences>
    <externalReference r:id="rId12"/>
    <externalReference r:id="rId13"/>
    <externalReference r:id="rId14"/>
  </externalReferences>
  <definedNames>
    <definedName name="a" localSheetId="2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>#REF!</definedName>
    <definedName name="dfgd" localSheetId="2">#REF!</definedName>
    <definedName name="dfgd" localSheetId="3">#REF!</definedName>
    <definedName name="dfgd" localSheetId="5">#REF!</definedName>
    <definedName name="dfgd" localSheetId="6">#REF!</definedName>
    <definedName name="dfgd" localSheetId="7">#REF!</definedName>
    <definedName name="dfgd" localSheetId="8">#REF!</definedName>
    <definedName name="dfgd">#REF!</definedName>
    <definedName name="f" localSheetId="5">#REF!</definedName>
    <definedName name="f" localSheetId="6">#REF!</definedName>
    <definedName name="f" localSheetId="7">#REF!</definedName>
    <definedName name="f" localSheetId="8">#REF!</definedName>
    <definedName name="f">#REF!</definedName>
    <definedName name="fdgskeptzokepsrot" localSheetId="2">#REF!</definedName>
    <definedName name="fdgskeptzokepsrot" localSheetId="3">#REF!</definedName>
    <definedName name="fdgskeptzokepsrot" localSheetId="5">#REF!</definedName>
    <definedName name="fdgskeptzokepsrot" localSheetId="6">#REF!</definedName>
    <definedName name="fdgskeptzokepsrot" localSheetId="7">#REF!</definedName>
    <definedName name="fdgskeptzokepsrot" localSheetId="8">#REF!</definedName>
    <definedName name="fdgskeptzokepsrot">#REF!</definedName>
    <definedName name="hhg" localSheetId="5">#REF!</definedName>
    <definedName name="hhg">#REF!</definedName>
    <definedName name="kolicina2" localSheetId="5">#REF!</definedName>
    <definedName name="kolicina2" localSheetId="6">#REF!</definedName>
    <definedName name="kolicina2" localSheetId="7">#REF!</definedName>
    <definedName name="kolicina2" localSheetId="8">#REF!</definedName>
    <definedName name="kolicina2">#REF!</definedName>
    <definedName name="mreza" localSheetId="5">#REF!</definedName>
    <definedName name="mreza" localSheetId="6">#REF!</definedName>
    <definedName name="mreza" localSheetId="7">#REF!</definedName>
    <definedName name="mreza" localSheetId="8">#REF!</definedName>
    <definedName name="mreza">#REF!</definedName>
    <definedName name="NTS" localSheetId="2">#REF!</definedName>
    <definedName name="NTS" localSheetId="3">#REF!</definedName>
    <definedName name="NTS" localSheetId="4">#REF!</definedName>
    <definedName name="NTS" localSheetId="5">#REF!</definedName>
    <definedName name="NTS" localSheetId="6">#REF!</definedName>
    <definedName name="NTS" localSheetId="7">#REF!</definedName>
    <definedName name="NTS" localSheetId="8">#REF!</definedName>
    <definedName name="NTS">#REF!</definedName>
    <definedName name="NTS1" localSheetId="5">#REF!</definedName>
    <definedName name="NTS1">#REF!</definedName>
    <definedName name="_xlnm.Print_Area" localSheetId="1">'1. TE t'!$A$1:$G$37</definedName>
    <definedName name="_xlnm.Print_Area" localSheetId="2">'2. TE Еnergent t'!$A$1:$P$52</definedName>
    <definedName name="_xlnm.Print_Area" localSheetId="3">'3. ТЕ Кap i mi t'!$A$1:$P$75</definedName>
    <definedName name="_xlnm.Print_Area" localSheetId="4">'4. Investicije u mrezu t'!$A$1:$K$22</definedName>
    <definedName name="_xlnm.Print_Area" localSheetId="5">'5. Priključci i MU t'!$A$1:$L$56</definedName>
    <definedName name="_xlnm.Print_Area" localSheetId="6">'6.  energent t-1'!$A$1:$P$53</definedName>
    <definedName name="_xlnm.Print_Area" localSheetId="7">'7. kap i mi t-1'!$A$1:$P$40</definedName>
    <definedName name="_xlnm.Print_Area" localSheetId="8">'8. Investicije u mrezu t-1'!$A$1:$K$25</definedName>
    <definedName name="_xlnm.Print_Area" localSheetId="0">'Naslovna strana'!$A$1:$O$43</definedName>
    <definedName name="_xlnm.Print_Titles" localSheetId="2">'2. TE Еnergent t'!$1:$5</definedName>
    <definedName name="_xlnm.Print_Titles" localSheetId="3">'3. ТЕ Кap i mi t'!$1:$5</definedName>
    <definedName name="_xlnm.Print_Titles" localSheetId="6">'6.  energent t-1'!$1:$5</definedName>
    <definedName name="_xlnm.Print_Titles" localSheetId="7">'7. kap i mi t-1'!$1:$5</definedName>
    <definedName name="yyya" localSheetId="2">#REF!</definedName>
    <definedName name="yyya" localSheetId="4">#REF!</definedName>
    <definedName name="yyya" localSheetId="5">#REF!</definedName>
    <definedName name="yyya" localSheetId="6">#REF!</definedName>
    <definedName name="yyya" localSheetId="7">#REF!</definedName>
    <definedName name="yyya" localSheetId="8">#REF!</definedName>
    <definedName name="yyya">#REF!</definedName>
    <definedName name="zz" localSheetId="2">#REF!</definedName>
    <definedName name="zz" localSheetId="3">#REF!</definedName>
    <definedName name="zz" localSheetId="4">#REF!</definedName>
    <definedName name="zz" localSheetId="5">#REF!</definedName>
    <definedName name="zz" localSheetId="6">#REF!</definedName>
    <definedName name="zz" localSheetId="7">#REF!</definedName>
    <definedName name="zz" localSheetId="8">#REF!</definedName>
    <definedName name="zz">#REF!</definedName>
    <definedName name="а" localSheetId="2">#REF!</definedName>
    <definedName name="а" localSheetId="3">#REF!</definedName>
    <definedName name="а" localSheetId="4">#REF!</definedName>
    <definedName name="а" localSheetId="5">#REF!</definedName>
    <definedName name="а" localSheetId="6">#REF!</definedName>
    <definedName name="а" localSheetId="7">#REF!</definedName>
    <definedName name="а" localSheetId="8">#REF!</definedName>
    <definedName name="а">#REF!</definedName>
    <definedName name="с" localSheetId="5">#REF!</definedName>
    <definedName name="с" localSheetId="6">#REF!</definedName>
    <definedName name="с" localSheetId="7">#REF!</definedName>
    <definedName name="с" localSheetId="8">#REF!</definedName>
    <definedName name="с">#REF!</definedName>
  </definedNames>
  <calcPr fullCalcOnLoad="1"/>
</workbook>
</file>

<file path=xl/comments5.xml><?xml version="1.0" encoding="utf-8"?>
<comments xmlns="http://schemas.openxmlformats.org/spreadsheetml/2006/main">
  <authors>
    <author> Dejana Milovanovic</author>
  </authors>
  <commentList>
    <comment ref="D9" authorId="0">
      <text>
        <r>
          <rPr>
            <sz val="8"/>
            <rFont val="Tahoma"/>
            <family val="2"/>
          </rPr>
          <t xml:space="preserve">Приказати дужину гасовода без кућних гасних прикључака.
</t>
        </r>
      </text>
    </comment>
  </commentList>
</comments>
</file>

<file path=xl/comments6.xml><?xml version="1.0" encoding="utf-8"?>
<comments xmlns="http://schemas.openxmlformats.org/spreadsheetml/2006/main">
  <authors>
    <author>AERS</author>
  </authors>
  <commentList>
    <comment ref="D35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AERS:
МУ са аутоматским прикупљањем података о измереним протоцима ПГ са мин интервалом  ≤ 24 часа</t>
        </r>
      </text>
    </comment>
    <comment ref="D40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AERS:
МУ са аутоматским прикупљањем података о измереним протоцима ПГ са мин интервалом  ≤ 24 часа</t>
        </r>
      </text>
    </comment>
    <comment ref="D45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AERS:
МУ са аутоматским прикупљањем података о измереним протоцима ПГ са мин интервалом  ≤ 24 часа</t>
        </r>
      </text>
    </comment>
    <comment ref="D51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AERS:
МУ са аутоматским прикупљањем података о измереним протоцима ПГ са мин интервалом  ≤ 24 часа</t>
        </r>
      </text>
    </comment>
    <comment ref="D56" authorId="0">
      <text>
        <r>
          <rPr>
            <b/>
            <sz val="9"/>
            <rFont val="Tahoma"/>
            <family val="2"/>
          </rPr>
          <t>AERS:</t>
        </r>
        <r>
          <rPr>
            <sz val="9"/>
            <rFont val="Tahoma"/>
            <family val="2"/>
          </rPr>
          <t xml:space="preserve">
МУ са аутоматским прикупљањем података о измереним протоцима ПГ са мин интервалом  ≤ 24 часа</t>
        </r>
      </text>
    </comment>
  </commentList>
</comments>
</file>

<file path=xl/comments9.xml><?xml version="1.0" encoding="utf-8"?>
<comments xmlns="http://schemas.openxmlformats.org/spreadsheetml/2006/main">
  <authors>
    <author> Dejana Milovanovic</author>
  </authors>
  <commentList>
    <comment ref="D9" authorId="0">
      <text>
        <r>
          <rPr>
            <sz val="8"/>
            <rFont val="Tahoma"/>
            <family val="2"/>
          </rPr>
          <t xml:space="preserve">Приказати дужину гасовода без кућних гасних прикључака.
</t>
        </r>
      </text>
    </comment>
  </commentList>
</comments>
</file>

<file path=xl/sharedStrings.xml><?xml version="1.0" encoding="utf-8"?>
<sst xmlns="http://schemas.openxmlformats.org/spreadsheetml/2006/main" count="717" uniqueCount="284">
  <si>
    <t>Количине за надокнаду губитака ПГ</t>
  </si>
  <si>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</si>
  <si>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</si>
  <si>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</si>
  <si>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</si>
  <si>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Седиште и адреса:</t>
  </si>
  <si>
    <t>Број лиценце:</t>
  </si>
  <si>
    <t>Година (регулаторни период):</t>
  </si>
  <si>
    <t>Особа за контакт:</t>
  </si>
  <si>
    <t>Подаци за контакт:</t>
  </si>
  <si>
    <t>* Телефон:</t>
  </si>
  <si>
    <t>* Телефакс:</t>
  </si>
  <si>
    <t>* Електронска пошта:</t>
  </si>
  <si>
    <t>Датум обраде:</t>
  </si>
  <si>
    <t xml:space="preserve">Напомена: </t>
  </si>
  <si>
    <t>АГЕНЦИЈА ЗА ЕНЕРГЕТИКУ РЕПУБЛИКЕ СРБИЈЕ</t>
  </si>
  <si>
    <t>1.</t>
  </si>
  <si>
    <t>1.1</t>
  </si>
  <si>
    <t>Редни број</t>
  </si>
  <si>
    <t>2.</t>
  </si>
  <si>
    <t>3.</t>
  </si>
  <si>
    <t>4.</t>
  </si>
  <si>
    <t>5.</t>
  </si>
  <si>
    <t>Редни 
број</t>
  </si>
  <si>
    <t>Скраћенице:</t>
  </si>
  <si>
    <t xml:space="preserve">ДС - </t>
  </si>
  <si>
    <t>Дистрибутивни систем</t>
  </si>
  <si>
    <t xml:space="preserve">ПГ - </t>
  </si>
  <si>
    <t>Природни гас</t>
  </si>
  <si>
    <t>2.1.1</t>
  </si>
  <si>
    <t>2.1.2</t>
  </si>
  <si>
    <t>1.1.</t>
  </si>
  <si>
    <t>1.2.</t>
  </si>
  <si>
    <t>Јануар</t>
  </si>
  <si>
    <t>Фебруар</t>
  </si>
  <si>
    <t xml:space="preserve"> Март</t>
  </si>
  <si>
    <t>Април</t>
  </si>
  <si>
    <t xml:space="preserve"> Мај</t>
  </si>
  <si>
    <t>Јун</t>
  </si>
  <si>
    <t>Јул</t>
  </si>
  <si>
    <t>Август</t>
  </si>
  <si>
    <t xml:space="preserve"> Септембар</t>
  </si>
  <si>
    <t xml:space="preserve"> Октобар</t>
  </si>
  <si>
    <t>Новембар</t>
  </si>
  <si>
    <t>Децембар</t>
  </si>
  <si>
    <t>2.1.</t>
  </si>
  <si>
    <t>Месец</t>
  </si>
  <si>
    <t>1.1.1</t>
  </si>
  <si>
    <t>1.2.1</t>
  </si>
  <si>
    <t>1.2.2</t>
  </si>
  <si>
    <t>1.2.3</t>
  </si>
  <si>
    <t>2.1.1.1</t>
  </si>
  <si>
    <t>2.1.1.2</t>
  </si>
  <si>
    <t>1)</t>
  </si>
  <si>
    <t>Тражени подаци се уносе у ћелије обојене жутом бојом</t>
  </si>
  <si>
    <t>2)</t>
  </si>
  <si>
    <t>2.1.2.1</t>
  </si>
  <si>
    <t>2.1.2.2</t>
  </si>
  <si>
    <t>Укупно:</t>
  </si>
  <si>
    <t>РП -</t>
  </si>
  <si>
    <t>календарски број дана умесецу</t>
  </si>
  <si>
    <t>МДП-  Максимална дневна потрошња</t>
  </si>
  <si>
    <t>нефактурисано истицање</t>
  </si>
  <si>
    <t>фактурисано истицање</t>
  </si>
  <si>
    <t>Количине за прво пуњење нове мреже</t>
  </si>
  <si>
    <t>2.1.1.3</t>
  </si>
  <si>
    <t>2.1.2.3</t>
  </si>
  <si>
    <t>2.1.1.4</t>
  </si>
  <si>
    <t>ПРИМЕРИ:</t>
  </si>
  <si>
    <t>1.2</t>
  </si>
  <si>
    <t xml:space="preserve">Kомпримовани природни гас </t>
  </si>
  <si>
    <t xml:space="preserve">Коришћење термина:    </t>
  </si>
  <si>
    <t>Испорука са ДС</t>
  </si>
  <si>
    <t xml:space="preserve">У називу фајла уместо "Naziv ES_dd.mm.gg" унесите најкраћи препознатљив назив оператора и датум ! </t>
  </si>
  <si>
    <t>Дистрибуција и управљање дистрибутивним системом за природни гас</t>
  </si>
  <si>
    <t>Назив оператора система:</t>
  </si>
  <si>
    <t>Категорије и групе места испоруке</t>
  </si>
  <si>
    <t>Групе места испоруке</t>
  </si>
  <si>
    <t>Мала потрошња - домаћинства</t>
  </si>
  <si>
    <t>Мала потрошња- остали</t>
  </si>
  <si>
    <t>Ванвршна потрошња К1</t>
  </si>
  <si>
    <t>Равномерна потрошња К1</t>
  </si>
  <si>
    <t>Неравномерна потрошња К1</t>
  </si>
  <si>
    <t>Ванвршна потрошња К2</t>
  </si>
  <si>
    <t>Равномерна потрошња К2</t>
  </si>
  <si>
    <t>Неравномерна потрошња К2</t>
  </si>
  <si>
    <t>Категорија 1</t>
  </si>
  <si>
    <t>Категорија 2</t>
  </si>
  <si>
    <t>Укупно на целом систему</t>
  </si>
  <si>
    <t>Групе места испоруке у категорији 1</t>
  </si>
  <si>
    <t>Групе места испоруке у категорији 2</t>
  </si>
  <si>
    <t>Укупно на дистрибутивном систему 6 ≤ p ≤16 bar</t>
  </si>
  <si>
    <t xml:space="preserve">Мала потрошња </t>
  </si>
  <si>
    <t>К1 -</t>
  </si>
  <si>
    <t>К2 -</t>
  </si>
  <si>
    <t>1.1.2.</t>
  </si>
  <si>
    <t>1.1.3.</t>
  </si>
  <si>
    <t>1.1.4.</t>
  </si>
  <si>
    <t>1.1.1.1.</t>
  </si>
  <si>
    <t>1.1.1.2.</t>
  </si>
  <si>
    <t>1.2.1.</t>
  </si>
  <si>
    <t>1.2.2.</t>
  </si>
  <si>
    <t>1.2.3.</t>
  </si>
  <si>
    <t>Укупно за категорију 1- К1</t>
  </si>
  <si>
    <t>Укупно за категорију 2- К2</t>
  </si>
  <si>
    <t xml:space="preserve">Количине </t>
  </si>
  <si>
    <t>Количина планиране за преузимање</t>
  </si>
  <si>
    <t>Количине за дистрибуцију</t>
  </si>
  <si>
    <t>Укупан број места испоруке са система</t>
  </si>
  <si>
    <t>са дистрибутивних система</t>
  </si>
  <si>
    <t>1.3</t>
  </si>
  <si>
    <t>Укупно на дистрибутивном систему  p &lt; 6 bar</t>
  </si>
  <si>
    <t>2.1.1.1.1</t>
  </si>
  <si>
    <t xml:space="preserve"> са мреже 6 ≤ p ≤ 16 bar</t>
  </si>
  <si>
    <t xml:space="preserve"> са мреже p &lt; 6 bar</t>
  </si>
  <si>
    <t>2.1.3</t>
  </si>
  <si>
    <t>2.1.4</t>
  </si>
  <si>
    <t>2.1.3.1</t>
  </si>
  <si>
    <t>2.1.3.2</t>
  </si>
  <si>
    <t>2.1.4.1</t>
  </si>
  <si>
    <t>2.1.4.2</t>
  </si>
  <si>
    <t>2.1.4.3</t>
  </si>
  <si>
    <t>Испорука корисницима ДС</t>
  </si>
  <si>
    <t>Оправдана годишња стопа губитака (%)</t>
  </si>
  <si>
    <t>Тарифни елемент капацитет</t>
  </si>
  <si>
    <t>2.1.1.1.2</t>
  </si>
  <si>
    <t>2.1.2.1.1</t>
  </si>
  <si>
    <t>2.1.2.1.2</t>
  </si>
  <si>
    <t>2.1.2.4</t>
  </si>
  <si>
    <t>2.1.3.3</t>
  </si>
  <si>
    <t>2.1.3.1.1</t>
  </si>
  <si>
    <t>2.1.3.1.2</t>
  </si>
  <si>
    <t>2.1.3.4</t>
  </si>
  <si>
    <t>Стопа губитака (%)</t>
  </si>
  <si>
    <t>Стопа губитака ПГ</t>
  </si>
  <si>
    <t>7.</t>
  </si>
  <si>
    <t>2.1</t>
  </si>
  <si>
    <t>Без коришћења  мреже 6 ≤ p ≤16 bar другог ОДСа</t>
  </si>
  <si>
    <t>3</t>
  </si>
  <si>
    <t>4</t>
  </si>
  <si>
    <t>Истицање</t>
  </si>
  <si>
    <t>4.1</t>
  </si>
  <si>
    <t>4.2</t>
  </si>
  <si>
    <t>5</t>
  </si>
  <si>
    <t>5.1</t>
  </si>
  <si>
    <t>6</t>
  </si>
  <si>
    <t>6.1</t>
  </si>
  <si>
    <t>7.1</t>
  </si>
  <si>
    <t>1.4</t>
  </si>
  <si>
    <t>од произвођача - повезаног на ову дистрибуцију</t>
  </si>
  <si>
    <t>Мала потрошња - остали</t>
  </si>
  <si>
    <t>стопа техничких губитака (%)</t>
  </si>
  <si>
    <t>са транспортног система Србијагаса</t>
  </si>
  <si>
    <t>са транспортног система Југоросгаса</t>
  </si>
  <si>
    <t>са ДС1 другог ОДС</t>
  </si>
  <si>
    <t>са ДС2 другог ОДС</t>
  </si>
  <si>
    <t>1.3.1</t>
  </si>
  <si>
    <t>1.3.2</t>
  </si>
  <si>
    <t>ОДС - оператор дистрибутивног система</t>
  </si>
  <si>
    <t>Категорија
корисника</t>
  </si>
  <si>
    <t>Врста материјала</t>
  </si>
  <si>
    <t xml:space="preserve">Почетно стање
</t>
  </si>
  <si>
    <t>План</t>
  </si>
  <si>
    <t xml:space="preserve">Крајње
стање </t>
  </si>
  <si>
    <t>Изградња нове мреже</t>
  </si>
  <si>
    <t>Стављање ван функције</t>
  </si>
  <si>
    <t xml:space="preserve">Замена цеви </t>
  </si>
  <si>
    <t>Промена 
дужине 
мреже</t>
  </si>
  <si>
    <t>вађење</t>
  </si>
  <si>
    <t>постављање</t>
  </si>
  <si>
    <t>p &lt; 6 bar</t>
  </si>
  <si>
    <t>Полиетилен</t>
  </si>
  <si>
    <t xml:space="preserve">Челик </t>
  </si>
  <si>
    <t xml:space="preserve">Укупно  p &lt; 6 bar </t>
  </si>
  <si>
    <t>Укупно   6 ≤ p ≤16 bar</t>
  </si>
  <si>
    <t xml:space="preserve">Укупно  на ДС  </t>
  </si>
  <si>
    <t>IC-T-G Distribucija_zahtev za cene_2014_Suboticagas_11.05.14.xls;</t>
  </si>
  <si>
    <t>МП -  Мала потрошња</t>
  </si>
  <si>
    <t>За категорију 1- К1</t>
  </si>
  <si>
    <t>За категорију 2- К2</t>
  </si>
  <si>
    <t>6 ≤ p  ≤ 16 bar</t>
  </si>
  <si>
    <t xml:space="preserve">  У табели су приказане реализоване вредности закључно са месецом:</t>
  </si>
  <si>
    <t>Остали месеци су из последњег плана</t>
  </si>
  <si>
    <t xml:space="preserve">Преузимање у   ДС </t>
  </si>
  <si>
    <t>Испорука са   p &lt; 6 bar</t>
  </si>
  <si>
    <t xml:space="preserve">Коришћење мрежа 6 ≤p ≤ 16 другог ОДС-а   </t>
  </si>
  <si>
    <t>Испорука са  6 ≤p ≤ 16 bar</t>
  </si>
  <si>
    <t xml:space="preserve">коришћење мрежа 6 ≤p ≤ 16 другог ОДС-а </t>
  </si>
  <si>
    <t xml:space="preserve">Коришћење мреже 6 ≤p ≤ 16 другог ОДС-а   </t>
  </si>
  <si>
    <t xml:space="preserve">Kапацитет </t>
  </si>
  <si>
    <t>Регулаторни период t</t>
  </si>
  <si>
    <t>2.2.</t>
  </si>
  <si>
    <t>без коришћења  мреже 6 ≤ p ≤16 bar др. ОДС</t>
  </si>
  <si>
    <t xml:space="preserve">Постојећи капацитет на дан 01.01. </t>
  </si>
  <si>
    <t>Збир месечних МДП</t>
  </si>
  <si>
    <t xml:space="preserve"> Планирана промена капацитета </t>
  </si>
  <si>
    <t>Збир месечних МДП за категорију 1- К1</t>
  </si>
  <si>
    <t>Сопствене потребе 1. јан
(грејање, CNG пумпе и др.)</t>
  </si>
  <si>
    <t>Збир за категорију 2- К2</t>
  </si>
  <si>
    <t>КПГ -</t>
  </si>
  <si>
    <t>Сопствене потребе на ДС - гас за грејање сопствених просторија, кување и сл.; КПГ пумпа за сопствена возила - улазе у тарифне елементе на дистрибуцији.</t>
  </si>
  <si>
    <r>
      <rPr>
        <b/>
        <sz val="10"/>
        <color indexed="62"/>
        <rFont val="Arial Narrow"/>
        <family val="2"/>
      </rPr>
      <t>Енергент</t>
    </r>
    <r>
      <rPr>
        <sz val="10"/>
        <color indexed="62"/>
        <rFont val="Arial Narrow"/>
        <family val="2"/>
      </rPr>
      <t xml:space="preserve">
 kWh/год</t>
    </r>
  </si>
  <si>
    <r>
      <rPr>
        <b/>
        <sz val="10"/>
        <color indexed="62"/>
        <rFont val="Arial Narrow"/>
        <family val="2"/>
      </rPr>
      <t xml:space="preserve">Капацитет </t>
    </r>
    <r>
      <rPr>
        <sz val="10"/>
        <color indexed="62"/>
        <rFont val="Arial Narrow"/>
        <family val="2"/>
      </rPr>
      <t xml:space="preserve">
kWh/дан/год</t>
    </r>
  </si>
  <si>
    <t>kWh</t>
  </si>
  <si>
    <t xml:space="preserve"> (kWh/год)</t>
  </si>
  <si>
    <t>kWh/дан/година</t>
  </si>
  <si>
    <t>Губитак ПГ без истицања - технички  (kWh)</t>
  </si>
  <si>
    <t>Оправдана количина за надокнаду губитака ПГ (kWh)</t>
  </si>
  <si>
    <t>Оправдана количина за надокнаду губитака (kWh)</t>
  </si>
  <si>
    <t>Обрачунска енергија ПГ (ТЕ енергент) се исказује у - kWh,  односно капацитети у - kWh/дан/год.Обрачунска енергија ПГ (kWh) се утврђује у складу са Чланом 45. Уредбе о условима испоруке и снабдевања природним гасом (Сл. гласник РС, бр. 49/2022 и 32/2023).</t>
  </si>
  <si>
    <t>Прикључци на дистрибутивну мрежу по врстама прикључака</t>
  </si>
  <si>
    <t>Почетно стање</t>
  </si>
  <si>
    <t>Крајње стање</t>
  </si>
  <si>
    <t xml:space="preserve">изградња нових </t>
  </si>
  <si>
    <t>активирање (уграђених у 2023. и оних из претходних периода)</t>
  </si>
  <si>
    <t>деактивирање</t>
  </si>
  <si>
    <t>изграђених</t>
  </si>
  <si>
    <t>активних</t>
  </si>
  <si>
    <t>Укупан број прикључака на целом ДС</t>
  </si>
  <si>
    <t>Број прикључака у Категорији 1</t>
  </si>
  <si>
    <t>за домаћинства</t>
  </si>
  <si>
    <t>2.2</t>
  </si>
  <si>
    <t xml:space="preserve"> за све остале купце  из К1</t>
  </si>
  <si>
    <t>2.3</t>
  </si>
  <si>
    <t>Типски прикључци</t>
  </si>
  <si>
    <t>2.3.1</t>
  </si>
  <si>
    <t>2.3.2</t>
  </si>
  <si>
    <t>за све остале купце из К1</t>
  </si>
  <si>
    <t>2.4</t>
  </si>
  <si>
    <t>Групни прикључци</t>
  </si>
  <si>
    <t>2.4.1</t>
  </si>
  <si>
    <t>Број  крајњих купаца на групном</t>
  </si>
  <si>
    <t>2.4.1.1</t>
  </si>
  <si>
    <t xml:space="preserve"> домаћинства на групном</t>
  </si>
  <si>
    <t>2.4.1.2</t>
  </si>
  <si>
    <t>остали на групном</t>
  </si>
  <si>
    <t>2.5</t>
  </si>
  <si>
    <t>Индивидуални прикључци</t>
  </si>
  <si>
    <t>2.5.1</t>
  </si>
  <si>
    <t>2.5.2</t>
  </si>
  <si>
    <t xml:space="preserve"> </t>
  </si>
  <si>
    <t>6 ≤ p ≤ 16 bar</t>
  </si>
  <si>
    <t>Број прикључака у Категорији 2</t>
  </si>
  <si>
    <t>3.1</t>
  </si>
  <si>
    <t xml:space="preserve">Индивидуални </t>
  </si>
  <si>
    <t>Категорија</t>
  </si>
  <si>
    <t>редни број</t>
  </si>
  <si>
    <t>Мерни уређаји (МУ)</t>
  </si>
  <si>
    <t xml:space="preserve">уградња нових МУ </t>
  </si>
  <si>
    <t>деактивирање МУ</t>
  </si>
  <si>
    <t>уграђених</t>
  </si>
  <si>
    <t>Укупно МУ на целом ДС</t>
  </si>
  <si>
    <t>Укупно МУ у Категорији 1</t>
  </si>
  <si>
    <t>За домаћинства</t>
  </si>
  <si>
    <t>МУ  без компензатора температуре</t>
  </si>
  <si>
    <t>МУ са компензатором температуре</t>
  </si>
  <si>
    <t>МУ са data logerom</t>
  </si>
  <si>
    <r>
      <t>За све остале купце из К1 са са макс. часовном потошњом &lt; 500 m</t>
    </r>
    <r>
      <rPr>
        <b/>
        <strike/>
        <vertAlign val="superscript"/>
        <sz val="10"/>
        <color indexed="18"/>
        <rFont val="Arial Narrow"/>
        <family val="2"/>
      </rPr>
      <t>3</t>
    </r>
    <r>
      <rPr>
        <b/>
        <sz val="10"/>
        <color indexed="18"/>
        <rFont val="Arial Narrow"/>
        <family val="2"/>
      </rPr>
      <t>/h</t>
    </r>
  </si>
  <si>
    <t>2.2.1</t>
  </si>
  <si>
    <t>2.2.2</t>
  </si>
  <si>
    <t>2.2.3</t>
  </si>
  <si>
    <t>МУ  са коректором (p и T)</t>
  </si>
  <si>
    <t>2.2.4</t>
  </si>
  <si>
    <t>МУ са коректором и data logerom</t>
  </si>
  <si>
    <t>За све остале купце из К1 са са макс. часовном потошњом ≥ 500 m3/h</t>
  </si>
  <si>
    <t>2.3.2.1</t>
  </si>
  <si>
    <t>2.3.2.2</t>
  </si>
  <si>
    <t>2.3.2.3</t>
  </si>
  <si>
    <t>2.3.2.4</t>
  </si>
  <si>
    <t>6 ≤ p ≤  16 bar</t>
  </si>
  <si>
    <t>Укупно МУ у Категорији 2</t>
  </si>
  <si>
    <t>За купце са са макс. часовном потошњом &lt; 500 m3/h</t>
  </si>
  <si>
    <t>3.1.1</t>
  </si>
  <si>
    <t>3.1.2</t>
  </si>
  <si>
    <t>3.1.3</t>
  </si>
  <si>
    <t>3.1.4</t>
  </si>
  <si>
    <t>3.2</t>
  </si>
  <si>
    <t>За купце са са макс. часовном потошњом ≥ 500 m3/h</t>
  </si>
  <si>
    <t>3.2.2.1</t>
  </si>
  <si>
    <t>3.2.2.2</t>
  </si>
  <si>
    <t>3.2.2.3</t>
  </si>
  <si>
    <t>3.2.2.4</t>
  </si>
  <si>
    <t xml:space="preserve">активирање МУ </t>
  </si>
  <si>
    <t xml:space="preserve">замена МУ 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</si>
</sst>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General_)"/>
    <numFmt numFmtId="179" formatCode="0.0"/>
    <numFmt numFmtId="180" formatCode="#,##0.0"/>
    <numFmt numFmtId="181" formatCode="0_)"/>
    <numFmt numFmtId="182" formatCode="0.0%"/>
    <numFmt numFmtId="183" formatCode="[$-409]dddd\,\ mmmm\ dd\,\ yyyy"/>
    <numFmt numFmtId="184" formatCode="#,##0.0000"/>
    <numFmt numFmtId="185" formatCode="#,##0.000"/>
    <numFmt numFmtId="186" formatCode="#,##0.0;[Red]#,##0.0"/>
    <numFmt numFmtId="187" formatCode="#,##0.00000"/>
    <numFmt numFmtId="188" formatCode="[$-409]d\-mmm\-yy;@"/>
    <numFmt numFmtId="189" formatCode="0.000"/>
    <numFmt numFmtId="190" formatCode="0.0000"/>
    <numFmt numFmtId="191" formatCode="0.00000"/>
    <numFmt numFmtId="192" formatCode="0.000000"/>
    <numFmt numFmtId="193" formatCode="#,##0.000;[Red]#,##0.000"/>
    <numFmt numFmtId="194" formatCode="0.000%"/>
    <numFmt numFmtId="195" formatCode="0.0000%"/>
    <numFmt numFmtId="196" formatCode="0.000000%"/>
    <numFmt numFmtId="197" formatCode="0.0000000%"/>
    <numFmt numFmtId="198" formatCode="#,##0;[Red]#,##0"/>
    <numFmt numFmtId="199" formatCode="0.000000000%"/>
    <numFmt numFmtId="200" formatCode="0.0000000000%"/>
  </numFmts>
  <fonts count="85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sz val="10"/>
      <color indexed="62"/>
      <name val="Arial Narrow"/>
      <family val="2"/>
    </font>
    <font>
      <sz val="10"/>
      <color indexed="62"/>
      <name val="Arial"/>
      <family val="2"/>
    </font>
    <font>
      <b/>
      <sz val="10"/>
      <color indexed="62"/>
      <name val="Arial Narrow"/>
      <family val="2"/>
    </font>
    <font>
      <i/>
      <sz val="10"/>
      <color indexed="62"/>
      <name val="Arial Narrow"/>
      <family val="2"/>
    </font>
    <font>
      <b/>
      <sz val="12"/>
      <color indexed="62"/>
      <name val="Arial Narrow"/>
      <family val="2"/>
    </font>
    <font>
      <u val="single"/>
      <sz val="10"/>
      <color indexed="62"/>
      <name val="Arial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7"/>
      <color indexed="8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trike/>
      <vertAlign val="superscript"/>
      <sz val="10"/>
      <color indexed="18"/>
      <name val="Arial Narrow"/>
      <family val="2"/>
    </font>
    <font>
      <b/>
      <sz val="9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9"/>
      <color indexed="18"/>
      <name val="Arial Narrow"/>
      <family val="2"/>
    </font>
    <font>
      <sz val="10"/>
      <color indexed="56"/>
      <name val="Arial Narrow"/>
      <family val="2"/>
    </font>
    <font>
      <sz val="11"/>
      <color indexed="18"/>
      <name val="Arial Narrow"/>
      <family val="2"/>
    </font>
    <font>
      <sz val="10"/>
      <color indexed="36"/>
      <name val="Arial Narrow"/>
      <family val="2"/>
    </font>
    <font>
      <b/>
      <sz val="11"/>
      <color indexed="18"/>
      <name val="Arial Narrow"/>
      <family val="2"/>
    </font>
    <font>
      <sz val="11"/>
      <color indexed="36"/>
      <name val="Arial Narrow"/>
      <family val="2"/>
    </font>
    <font>
      <sz val="10"/>
      <color indexed="36"/>
      <name val="Arial"/>
      <family val="2"/>
    </font>
    <font>
      <i/>
      <sz val="10"/>
      <color indexed="18"/>
      <name val="Arial Narrow"/>
      <family val="2"/>
    </font>
    <font>
      <sz val="10"/>
      <color indexed="36"/>
      <name val="Calibri"/>
      <family val="2"/>
    </font>
    <font>
      <sz val="11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000099"/>
      <name val="Arial Narrow"/>
      <family val="2"/>
    </font>
    <font>
      <b/>
      <sz val="10"/>
      <color rgb="FF000099"/>
      <name val="Arial Narrow"/>
      <family val="2"/>
    </font>
    <font>
      <sz val="9"/>
      <color rgb="FF000099"/>
      <name val="Arial Narrow"/>
      <family val="2"/>
    </font>
    <font>
      <sz val="10"/>
      <color theme="3"/>
      <name val="Arial Narrow"/>
      <family val="2"/>
    </font>
    <font>
      <sz val="10"/>
      <color rgb="FF000080"/>
      <name val="Arial Narrow"/>
      <family val="2"/>
    </font>
    <font>
      <sz val="11"/>
      <color rgb="FF000080"/>
      <name val="Arial Narrow"/>
      <family val="2"/>
    </font>
    <font>
      <b/>
      <sz val="10"/>
      <color rgb="FF000080"/>
      <name val="Arial Narrow"/>
      <family val="2"/>
    </font>
    <font>
      <sz val="10"/>
      <color rgb="FF7030A0"/>
      <name val="Arial Narrow"/>
      <family val="2"/>
    </font>
    <font>
      <b/>
      <sz val="11"/>
      <color rgb="FF000080"/>
      <name val="Arial Narrow"/>
      <family val="2"/>
    </font>
    <font>
      <sz val="11"/>
      <color rgb="FF7030A0"/>
      <name val="Arial Narrow"/>
      <family val="2"/>
    </font>
    <font>
      <sz val="10"/>
      <color rgb="FF7030A0"/>
      <name val="Arial"/>
      <family val="2"/>
    </font>
    <font>
      <sz val="11"/>
      <color rgb="FF000099"/>
      <name val="Arial Narrow"/>
      <family val="2"/>
    </font>
    <font>
      <sz val="10"/>
      <color rgb="FFFF0000"/>
      <name val="Arial Narrow"/>
      <family val="2"/>
    </font>
    <font>
      <sz val="10"/>
      <color rgb="FF000066"/>
      <name val="Arial Narrow"/>
      <family val="2"/>
    </font>
    <font>
      <i/>
      <sz val="10"/>
      <color rgb="FF000080"/>
      <name val="Arial Narrow"/>
      <family val="2"/>
    </font>
    <font>
      <b/>
      <sz val="11"/>
      <color rgb="FF000099"/>
      <name val="Arial Narrow"/>
      <family val="2"/>
    </font>
    <font>
      <sz val="10"/>
      <color rgb="FF7030A0"/>
      <name val="Calibri"/>
      <family val="2"/>
    </font>
    <font>
      <sz val="11"/>
      <color rgb="FF000000"/>
      <name val="Arial"/>
      <family val="2"/>
    </font>
    <font>
      <b/>
      <sz val="10"/>
      <color rgb="FF003399"/>
      <name val="Arial Narrow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double"/>
      <bottom style="hair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thin"/>
      <bottom style="thin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double"/>
    </border>
    <border>
      <left style="thin"/>
      <right style="double"/>
      <top style="thin"/>
      <bottom style="hair"/>
    </border>
    <border>
      <left style="thin"/>
      <right style="double"/>
      <top style="double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hair"/>
      <right style="thin"/>
      <top style="double"/>
      <bottom style="hair"/>
    </border>
    <border>
      <left style="hair"/>
      <right style="thin"/>
      <top style="hair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thin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16" fillId="33" borderId="0">
      <alignment horizontal="left" vertical="top"/>
      <protection/>
    </xf>
    <xf numFmtId="0" fontId="16" fillId="33" borderId="0">
      <alignment horizontal="left" vertical="top"/>
      <protection/>
    </xf>
    <xf numFmtId="0" fontId="16" fillId="33" borderId="0">
      <alignment horizontal="left" vertical="top"/>
      <protection/>
    </xf>
    <xf numFmtId="0" fontId="16" fillId="33" borderId="0">
      <alignment horizontal="center" vertical="top"/>
      <protection/>
    </xf>
    <xf numFmtId="0" fontId="16" fillId="33" borderId="0">
      <alignment horizontal="right" vertical="top"/>
      <protection/>
    </xf>
    <xf numFmtId="181" fontId="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68">
    <xf numFmtId="0" fontId="0" fillId="0" borderId="0" xfId="0" applyAlignment="1">
      <alignment/>
    </xf>
    <xf numFmtId="0" fontId="5" fillId="33" borderId="0" xfId="0" applyFont="1" applyFill="1" applyAlignment="1" applyProtection="1">
      <alignment vertical="center"/>
      <protection/>
    </xf>
    <xf numFmtId="3" fontId="5" fillId="33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horizontal="center"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5" fillId="33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88" fontId="6" fillId="0" borderId="0" xfId="0" applyNumberFormat="1" applyFont="1" applyFill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top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184" fontId="6" fillId="0" borderId="0" xfId="0" applyNumberFormat="1" applyFont="1" applyFill="1" applyAlignment="1" applyProtection="1">
      <alignment/>
      <protection/>
    </xf>
    <xf numFmtId="0" fontId="6" fillId="35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right" vertical="center" wrapText="1"/>
      <protection/>
    </xf>
    <xf numFmtId="49" fontId="6" fillId="33" borderId="16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left" vertical="center" indent="2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0" fontId="6" fillId="33" borderId="19" xfId="0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vertical="center"/>
      <protection/>
    </xf>
    <xf numFmtId="49" fontId="6" fillId="33" borderId="22" xfId="0" applyNumberFormat="1" applyFont="1" applyFill="1" applyBorder="1" applyAlignment="1" applyProtection="1">
      <alignment horizontal="left" vertical="center" indent="1"/>
      <protection/>
    </xf>
    <xf numFmtId="49" fontId="6" fillId="33" borderId="23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2" fontId="5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2" fontId="66" fillId="0" borderId="0" xfId="0" applyNumberFormat="1" applyFont="1" applyBorder="1" applyAlignment="1" applyProtection="1">
      <alignment horizontal="justify" vertical="center"/>
      <protection/>
    </xf>
    <xf numFmtId="3" fontId="65" fillId="0" borderId="0" xfId="0" applyNumberFormat="1" applyFont="1" applyFill="1" applyBorder="1" applyAlignment="1" applyProtection="1">
      <alignment horizontal="right" vertical="center"/>
      <protection/>
    </xf>
    <xf numFmtId="3" fontId="66" fillId="0" borderId="0" xfId="0" applyNumberFormat="1" applyFont="1" applyFill="1" applyBorder="1" applyAlignment="1" applyProtection="1">
      <alignment horizontal="right" vertical="center"/>
      <protection/>
    </xf>
    <xf numFmtId="0" fontId="65" fillId="33" borderId="0" xfId="0" applyFont="1" applyFill="1" applyAlignment="1" applyProtection="1">
      <alignment horizontal="left" vertical="center"/>
      <protection/>
    </xf>
    <xf numFmtId="0" fontId="65" fillId="33" borderId="0" xfId="0" applyFont="1" applyFill="1" applyAlignment="1" applyProtection="1">
      <alignment vertical="center"/>
      <protection/>
    </xf>
    <xf numFmtId="3" fontId="66" fillId="0" borderId="0" xfId="0" applyNumberFormat="1" applyFont="1" applyFill="1" applyBorder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65" fillId="33" borderId="0" xfId="0" applyNumberFormat="1" applyFont="1" applyFill="1" applyAlignment="1" applyProtection="1">
      <alignment vertical="center"/>
      <protection/>
    </xf>
    <xf numFmtId="0" fontId="65" fillId="33" borderId="0" xfId="0" applyFont="1" applyFill="1" applyAlignment="1" applyProtection="1">
      <alignment vertical="center" wrapText="1"/>
      <protection/>
    </xf>
    <xf numFmtId="0" fontId="65" fillId="0" borderId="0" xfId="0" applyFont="1" applyFill="1" applyAlignment="1" applyProtection="1">
      <alignment vertical="center"/>
      <protection/>
    </xf>
    <xf numFmtId="0" fontId="65" fillId="0" borderId="0" xfId="0" applyFont="1" applyFill="1" applyAlignment="1" applyProtection="1">
      <alignment vertical="center" wrapText="1"/>
      <protection/>
    </xf>
    <xf numFmtId="0" fontId="65" fillId="0" borderId="0" xfId="0" applyFont="1" applyAlignment="1" applyProtection="1">
      <alignment horizontal="left" vertical="center"/>
      <protection/>
    </xf>
    <xf numFmtId="0" fontId="65" fillId="33" borderId="0" xfId="0" applyNumberFormat="1" applyFont="1" applyFill="1" applyBorder="1" applyAlignment="1" applyProtection="1">
      <alignment vertical="center"/>
      <protection/>
    </xf>
    <xf numFmtId="14" fontId="65" fillId="0" borderId="0" xfId="0" applyNumberFormat="1" applyFont="1" applyFill="1" applyAlignment="1" applyProtection="1">
      <alignment horizontal="left" vertical="center"/>
      <protection/>
    </xf>
    <xf numFmtId="14" fontId="65" fillId="0" borderId="0" xfId="0" applyNumberFormat="1" applyFont="1" applyFill="1" applyAlignment="1" applyProtection="1">
      <alignment vertical="center"/>
      <protection/>
    </xf>
    <xf numFmtId="2" fontId="66" fillId="0" borderId="0" xfId="0" applyNumberFormat="1" applyFont="1" applyAlignment="1" applyProtection="1">
      <alignment horizontal="left" vertical="center"/>
      <protection/>
    </xf>
    <xf numFmtId="0" fontId="65" fillId="0" borderId="0" xfId="0" applyNumberFormat="1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horizontal="right" vertical="center"/>
      <protection/>
    </xf>
    <xf numFmtId="0" fontId="66" fillId="33" borderId="0" xfId="0" applyFont="1" applyFill="1" applyAlignment="1" applyProtection="1">
      <alignment horizontal="center" vertical="center"/>
      <protection/>
    </xf>
    <xf numFmtId="0" fontId="66" fillId="33" borderId="0" xfId="0" applyNumberFormat="1" applyFont="1" applyFill="1" applyAlignment="1" applyProtection="1">
      <alignment horizontal="center" vertical="center"/>
      <protection/>
    </xf>
    <xf numFmtId="2" fontId="66" fillId="0" borderId="24" xfId="0" applyNumberFormat="1" applyFont="1" applyBorder="1" applyAlignment="1" applyProtection="1">
      <alignment horizontal="right" vertical="center" wrapText="1"/>
      <protection/>
    </xf>
    <xf numFmtId="2" fontId="65" fillId="0" borderId="25" xfId="0" applyNumberFormat="1" applyFont="1" applyBorder="1" applyAlignment="1" applyProtection="1">
      <alignment horizontal="right" vertical="center" wrapText="1"/>
      <protection/>
    </xf>
    <xf numFmtId="3" fontId="65" fillId="0" borderId="26" xfId="58" applyNumberFormat="1" applyFont="1" applyFill="1" applyBorder="1" applyAlignment="1" applyProtection="1">
      <alignment horizontal="right" vertical="center"/>
      <protection/>
    </xf>
    <xf numFmtId="3" fontId="65" fillId="32" borderId="27" xfId="58" applyNumberFormat="1" applyFont="1" applyFill="1" applyBorder="1" applyAlignment="1" applyProtection="1">
      <alignment vertical="center"/>
      <protection locked="0"/>
    </xf>
    <xf numFmtId="3" fontId="65" fillId="32" borderId="26" xfId="58" applyNumberFormat="1" applyFont="1" applyFill="1" applyBorder="1" applyAlignment="1" applyProtection="1">
      <alignment vertical="center"/>
      <protection locked="0"/>
    </xf>
    <xf numFmtId="3" fontId="65" fillId="0" borderId="28" xfId="58" applyNumberFormat="1" applyFont="1" applyFill="1" applyBorder="1" applyAlignment="1" applyProtection="1">
      <alignment horizontal="right" vertical="center"/>
      <protection/>
    </xf>
    <xf numFmtId="3" fontId="65" fillId="32" borderId="27" xfId="58" applyNumberFormat="1" applyFont="1" applyFill="1" applyBorder="1" applyAlignment="1" applyProtection="1">
      <alignment horizontal="right" vertical="center"/>
      <protection locked="0"/>
    </xf>
    <xf numFmtId="3" fontId="65" fillId="32" borderId="26" xfId="58" applyNumberFormat="1" applyFont="1" applyFill="1" applyBorder="1" applyAlignment="1" applyProtection="1">
      <alignment horizontal="right" vertical="center"/>
      <protection locked="0"/>
    </xf>
    <xf numFmtId="3" fontId="65" fillId="32" borderId="28" xfId="58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49" fontId="65" fillId="33" borderId="0" xfId="58" applyNumberFormat="1" applyFont="1" applyFill="1" applyBorder="1" applyAlignment="1" applyProtection="1">
      <alignment horizontal="left" vertical="center" indent="2"/>
      <protection/>
    </xf>
    <xf numFmtId="0" fontId="65" fillId="33" borderId="0" xfId="58" applyFont="1" applyFill="1" applyBorder="1" applyAlignment="1" applyProtection="1">
      <alignment vertical="center"/>
      <protection/>
    </xf>
    <xf numFmtId="49" fontId="67" fillId="33" borderId="0" xfId="58" applyNumberFormat="1" applyFont="1" applyFill="1" applyBorder="1" applyAlignment="1" applyProtection="1">
      <alignment horizontal="left" vertical="center" indent="2"/>
      <protection/>
    </xf>
    <xf numFmtId="3" fontId="67" fillId="33" borderId="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49" fontId="65" fillId="0" borderId="0" xfId="0" applyNumberFormat="1" applyFont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65" fillId="33" borderId="0" xfId="0" applyFont="1" applyFill="1" applyBorder="1" applyAlignment="1" applyProtection="1">
      <alignment/>
      <protection/>
    </xf>
    <xf numFmtId="0" fontId="66" fillId="33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5" fillId="33" borderId="0" xfId="0" applyFont="1" applyFill="1" applyAlignment="1" applyProtection="1">
      <alignment/>
      <protection/>
    </xf>
    <xf numFmtId="0" fontId="66" fillId="33" borderId="0" xfId="0" applyFont="1" applyFill="1" applyAlignment="1" applyProtection="1">
      <alignment horizontal="right"/>
      <protection/>
    </xf>
    <xf numFmtId="0" fontId="66" fillId="33" borderId="0" xfId="0" applyFont="1" applyFill="1" applyAlignment="1" applyProtection="1">
      <alignment horizontal="center"/>
      <protection/>
    </xf>
    <xf numFmtId="0" fontId="5" fillId="33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65" fillId="33" borderId="10" xfId="0" applyFont="1" applyFill="1" applyBorder="1" applyAlignment="1" applyProtection="1">
      <alignment horizontal="left" vertical="center"/>
      <protection/>
    </xf>
    <xf numFmtId="0" fontId="65" fillId="33" borderId="10" xfId="0" applyFont="1" applyFill="1" applyBorder="1" applyAlignment="1" applyProtection="1">
      <alignment horizontal="left" vertical="center" indent="2"/>
      <protection/>
    </xf>
    <xf numFmtId="0" fontId="65" fillId="33" borderId="14" xfId="0" applyFont="1" applyFill="1" applyBorder="1" applyAlignment="1" applyProtection="1">
      <alignment horizontal="left" vertical="center"/>
      <protection/>
    </xf>
    <xf numFmtId="0" fontId="65" fillId="33" borderId="35" xfId="58" applyFont="1" applyFill="1" applyBorder="1" applyAlignment="1" applyProtection="1">
      <alignment vertical="center"/>
      <protection/>
    </xf>
    <xf numFmtId="0" fontId="65" fillId="0" borderId="36" xfId="0" applyNumberFormat="1" applyFont="1" applyBorder="1" applyAlignment="1" applyProtection="1">
      <alignment horizontal="center" vertical="center"/>
      <protection/>
    </xf>
    <xf numFmtId="0" fontId="65" fillId="33" borderId="22" xfId="58" applyFont="1" applyFill="1" applyBorder="1" applyAlignment="1" applyProtection="1">
      <alignment vertical="center"/>
      <protection/>
    </xf>
    <xf numFmtId="3" fontId="65" fillId="0" borderId="37" xfId="58" applyNumberFormat="1" applyFont="1" applyFill="1" applyBorder="1" applyAlignment="1" applyProtection="1">
      <alignment horizontal="right" vertical="center"/>
      <protection/>
    </xf>
    <xf numFmtId="3" fontId="65" fillId="0" borderId="38" xfId="58" applyNumberFormat="1" applyFont="1" applyFill="1" applyBorder="1" applyAlignment="1" applyProtection="1">
      <alignment horizontal="right" vertical="center"/>
      <protection/>
    </xf>
    <xf numFmtId="3" fontId="65" fillId="0" borderId="39" xfId="58" applyNumberFormat="1" applyFont="1" applyFill="1" applyBorder="1" applyAlignment="1" applyProtection="1">
      <alignment horizontal="right" vertical="center"/>
      <protection/>
    </xf>
    <xf numFmtId="3" fontId="65" fillId="0" borderId="40" xfId="58" applyNumberFormat="1" applyFont="1" applyFill="1" applyBorder="1" applyAlignment="1" applyProtection="1">
      <alignment horizontal="right" vertical="center"/>
      <protection/>
    </xf>
    <xf numFmtId="49" fontId="6" fillId="33" borderId="22" xfId="0" applyNumberFormat="1" applyFont="1" applyFill="1" applyBorder="1" applyAlignment="1" applyProtection="1">
      <alignment horizontal="left" vertical="center" indent="1"/>
      <protection/>
    </xf>
    <xf numFmtId="49" fontId="6" fillId="33" borderId="23" xfId="0" applyNumberFormat="1" applyFont="1" applyFill="1" applyBorder="1" applyAlignment="1" applyProtection="1">
      <alignment horizontal="left" vertical="center" indent="1"/>
      <protection/>
    </xf>
    <xf numFmtId="2" fontId="65" fillId="0" borderId="41" xfId="0" applyNumberFormat="1" applyFont="1" applyBorder="1" applyAlignment="1" applyProtection="1">
      <alignment horizontal="center" vertical="center"/>
      <protection/>
    </xf>
    <xf numFmtId="2" fontId="65" fillId="0" borderId="36" xfId="0" applyNumberFormat="1" applyFont="1" applyBorder="1" applyAlignment="1" applyProtection="1">
      <alignment horizontal="center" vertical="center"/>
      <protection/>
    </xf>
    <xf numFmtId="1" fontId="65" fillId="0" borderId="42" xfId="0" applyNumberFormat="1" applyFont="1" applyFill="1" applyBorder="1" applyAlignment="1" applyProtection="1">
      <alignment horizontal="center" vertical="center"/>
      <protection/>
    </xf>
    <xf numFmtId="1" fontId="65" fillId="0" borderId="43" xfId="0" applyNumberFormat="1" applyFont="1" applyFill="1" applyBorder="1" applyAlignment="1" applyProtection="1">
      <alignment horizontal="center" vertical="center"/>
      <protection/>
    </xf>
    <xf numFmtId="1" fontId="65" fillId="0" borderId="43" xfId="0" applyNumberFormat="1" applyFont="1" applyBorder="1" applyAlignment="1" applyProtection="1">
      <alignment horizontal="center" vertical="center"/>
      <protection/>
    </xf>
    <xf numFmtId="0" fontId="65" fillId="0" borderId="43" xfId="0" applyNumberFormat="1" applyFont="1" applyBorder="1" applyAlignment="1" applyProtection="1">
      <alignment horizontal="center" vertical="center"/>
      <protection/>
    </xf>
    <xf numFmtId="0" fontId="65" fillId="0" borderId="44" xfId="0" applyNumberFormat="1" applyFont="1" applyFill="1" applyBorder="1" applyAlignment="1" applyProtection="1">
      <alignment horizontal="center" vertical="center"/>
      <protection/>
    </xf>
    <xf numFmtId="0" fontId="65" fillId="33" borderId="0" xfId="0" applyFont="1" applyFill="1" applyAlignment="1" applyProtection="1">
      <alignment vertical="center"/>
      <protection/>
    </xf>
    <xf numFmtId="3" fontId="65" fillId="0" borderId="0" xfId="58" applyNumberFormat="1" applyFont="1" applyFill="1" applyBorder="1" applyAlignment="1" applyProtection="1">
      <alignment vertical="center"/>
      <protection/>
    </xf>
    <xf numFmtId="3" fontId="67" fillId="0" borderId="0" xfId="58" applyNumberFormat="1" applyFont="1" applyFill="1" applyBorder="1" applyAlignment="1" applyProtection="1">
      <alignment vertical="center"/>
      <protection/>
    </xf>
    <xf numFmtId="3" fontId="65" fillId="0" borderId="45" xfId="58" applyNumberFormat="1" applyFont="1" applyFill="1" applyBorder="1" applyAlignment="1" applyProtection="1">
      <alignment horizontal="right" vertical="center"/>
      <protection/>
    </xf>
    <xf numFmtId="3" fontId="65" fillId="0" borderId="46" xfId="58" applyNumberFormat="1" applyFont="1" applyFill="1" applyBorder="1" applyAlignment="1" applyProtection="1">
      <alignment horizontal="right" vertical="center"/>
      <protection/>
    </xf>
    <xf numFmtId="3" fontId="6" fillId="0" borderId="47" xfId="0" applyNumberFormat="1" applyFont="1" applyBorder="1" applyAlignment="1" applyProtection="1">
      <alignment/>
      <protection/>
    </xf>
    <xf numFmtId="3" fontId="68" fillId="0" borderId="15" xfId="0" applyNumberFormat="1" applyFont="1" applyBorder="1" applyAlignment="1" applyProtection="1">
      <alignment horizontal="right" vertical="center"/>
      <protection/>
    </xf>
    <xf numFmtId="3" fontId="68" fillId="0" borderId="17" xfId="0" applyNumberFormat="1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5" fillId="0" borderId="48" xfId="0" applyNumberFormat="1" applyFont="1" applyBorder="1" applyAlignment="1" applyProtection="1">
      <alignment horizontal="center" vertical="center"/>
      <protection/>
    </xf>
    <xf numFmtId="0" fontId="65" fillId="0" borderId="49" xfId="0" applyNumberFormat="1" applyFont="1" applyFill="1" applyBorder="1" applyAlignment="1" applyProtection="1">
      <alignment horizontal="center" vertical="center"/>
      <protection/>
    </xf>
    <xf numFmtId="3" fontId="68" fillId="0" borderId="50" xfId="0" applyNumberFormat="1" applyFont="1" applyBorder="1" applyAlignment="1" applyProtection="1">
      <alignment horizontal="right" vertical="center"/>
      <protection/>
    </xf>
    <xf numFmtId="3" fontId="6" fillId="0" borderId="51" xfId="0" applyNumberFormat="1" applyFont="1" applyFill="1" applyBorder="1" applyAlignment="1" applyProtection="1">
      <alignment horizontal="right" vertical="center"/>
      <protection/>
    </xf>
    <xf numFmtId="3" fontId="65" fillId="0" borderId="52" xfId="58" applyNumberFormat="1" applyFont="1" applyFill="1" applyBorder="1" applyAlignment="1" applyProtection="1">
      <alignment horizontal="right" vertical="center"/>
      <protection/>
    </xf>
    <xf numFmtId="0" fontId="65" fillId="33" borderId="53" xfId="0" applyFont="1" applyFill="1" applyBorder="1" applyAlignment="1" applyProtection="1">
      <alignment vertical="center"/>
      <protection/>
    </xf>
    <xf numFmtId="49" fontId="6" fillId="33" borderId="54" xfId="0" applyNumberFormat="1" applyFont="1" applyFill="1" applyBorder="1" applyAlignment="1" applyProtection="1">
      <alignment horizontal="left" vertical="center" indent="1"/>
      <protection/>
    </xf>
    <xf numFmtId="0" fontId="65" fillId="33" borderId="55" xfId="0" applyFont="1" applyFill="1" applyBorder="1" applyAlignment="1" applyProtection="1">
      <alignment horizontal="left" vertical="center"/>
      <protection/>
    </xf>
    <xf numFmtId="3" fontId="65" fillId="32" borderId="56" xfId="58" applyNumberFormat="1" applyFont="1" applyFill="1" applyBorder="1" applyAlignment="1" applyProtection="1">
      <alignment vertical="center"/>
      <protection locked="0"/>
    </xf>
    <xf numFmtId="3" fontId="65" fillId="32" borderId="57" xfId="58" applyNumberFormat="1" applyFont="1" applyFill="1" applyBorder="1" applyAlignment="1" applyProtection="1">
      <alignment vertical="center"/>
      <protection locked="0"/>
    </xf>
    <xf numFmtId="3" fontId="65" fillId="32" borderId="56" xfId="58" applyNumberFormat="1" applyFont="1" applyFill="1" applyBorder="1" applyAlignment="1" applyProtection="1">
      <alignment horizontal="right" vertical="center"/>
      <protection locked="0"/>
    </xf>
    <xf numFmtId="3" fontId="65" fillId="32" borderId="57" xfId="58" applyNumberFormat="1" applyFont="1" applyFill="1" applyBorder="1" applyAlignment="1" applyProtection="1">
      <alignment horizontal="right" vertical="center"/>
      <protection locked="0"/>
    </xf>
    <xf numFmtId="3" fontId="65" fillId="32" borderId="58" xfId="58" applyNumberFormat="1" applyFont="1" applyFill="1" applyBorder="1" applyAlignment="1" applyProtection="1">
      <alignment horizontal="right" vertical="center"/>
      <protection locked="0"/>
    </xf>
    <xf numFmtId="49" fontId="6" fillId="33" borderId="59" xfId="0" applyNumberFormat="1" applyFont="1" applyFill="1" applyBorder="1" applyAlignment="1" applyProtection="1">
      <alignment horizontal="left" vertical="center" indent="1"/>
      <protection/>
    </xf>
    <xf numFmtId="49" fontId="6" fillId="33" borderId="60" xfId="0" applyNumberFormat="1" applyFont="1" applyFill="1" applyBorder="1" applyAlignment="1" applyProtection="1">
      <alignment horizontal="left" vertical="center" indent="1"/>
      <protection/>
    </xf>
    <xf numFmtId="49" fontId="6" fillId="0" borderId="61" xfId="0" applyNumberFormat="1" applyFont="1" applyFill="1" applyBorder="1" applyAlignment="1" applyProtection="1">
      <alignment horizontal="left" vertical="center" indent="1"/>
      <protection/>
    </xf>
    <xf numFmtId="49" fontId="6" fillId="0" borderId="22" xfId="0" applyNumberFormat="1" applyFont="1" applyFill="1" applyBorder="1" applyAlignment="1" applyProtection="1">
      <alignment horizontal="left" vertical="center" indent="1"/>
      <protection/>
    </xf>
    <xf numFmtId="49" fontId="6" fillId="33" borderId="31" xfId="0" applyNumberFormat="1" applyFont="1" applyFill="1" applyBorder="1" applyAlignment="1" applyProtection="1">
      <alignment horizontal="left" vertical="center" indent="1"/>
      <protection/>
    </xf>
    <xf numFmtId="49" fontId="5" fillId="0" borderId="60" xfId="0" applyNumberFormat="1" applyFont="1" applyBorder="1" applyAlignment="1" applyProtection="1">
      <alignment horizontal="left" vertical="center" indent="1"/>
      <protection/>
    </xf>
    <xf numFmtId="49" fontId="5" fillId="0" borderId="62" xfId="0" applyNumberFormat="1" applyFont="1" applyBorder="1" applyAlignment="1" applyProtection="1">
      <alignment horizontal="left" vertical="center" indent="1"/>
      <protection/>
    </xf>
    <xf numFmtId="49" fontId="5" fillId="0" borderId="59" xfId="0" applyNumberFormat="1" applyFont="1" applyBorder="1" applyAlignment="1" applyProtection="1">
      <alignment horizontal="left" vertical="center" indent="1"/>
      <protection/>
    </xf>
    <xf numFmtId="49" fontId="65" fillId="33" borderId="23" xfId="58" applyNumberFormat="1" applyFont="1" applyFill="1" applyBorder="1" applyAlignment="1" applyProtection="1">
      <alignment horizontal="left" vertical="center" indent="1"/>
      <protection/>
    </xf>
    <xf numFmtId="3" fontId="65" fillId="0" borderId="63" xfId="58" applyNumberFormat="1" applyFont="1" applyFill="1" applyBorder="1" applyAlignment="1" applyProtection="1">
      <alignment vertical="center"/>
      <protection/>
    </xf>
    <xf numFmtId="3" fontId="65" fillId="0" borderId="64" xfId="58" applyNumberFormat="1" applyFont="1" applyFill="1" applyBorder="1" applyAlignment="1" applyProtection="1">
      <alignment vertical="center"/>
      <protection/>
    </xf>
    <xf numFmtId="3" fontId="65" fillId="0" borderId="65" xfId="58" applyNumberFormat="1" applyFont="1" applyFill="1" applyBorder="1" applyAlignment="1" applyProtection="1">
      <alignment vertical="center"/>
      <protection/>
    </xf>
    <xf numFmtId="0" fontId="65" fillId="0" borderId="66" xfId="0" applyNumberFormat="1" applyFont="1" applyBorder="1" applyAlignment="1" applyProtection="1">
      <alignment horizontal="center" vertical="center"/>
      <protection/>
    </xf>
    <xf numFmtId="0" fontId="65" fillId="0" borderId="67" xfId="0" applyNumberFormat="1" applyFont="1" applyFill="1" applyBorder="1" applyAlignment="1" applyProtection="1">
      <alignment horizontal="center" vertical="center"/>
      <protection/>
    </xf>
    <xf numFmtId="49" fontId="5" fillId="0" borderId="68" xfId="0" applyNumberFormat="1" applyFont="1" applyBorder="1" applyAlignment="1" applyProtection="1">
      <alignment horizontal="left" vertical="center" indent="1"/>
      <protection/>
    </xf>
    <xf numFmtId="3" fontId="6" fillId="0" borderId="51" xfId="0" applyNumberFormat="1" applyFont="1" applyFill="1" applyBorder="1" applyAlignment="1" applyProtection="1">
      <alignment/>
      <protection/>
    </xf>
    <xf numFmtId="3" fontId="6" fillId="0" borderId="69" xfId="0" applyNumberFormat="1" applyFont="1" applyFill="1" applyBorder="1" applyAlignment="1" applyProtection="1">
      <alignment/>
      <protection/>
    </xf>
    <xf numFmtId="49" fontId="5" fillId="0" borderId="31" xfId="0" applyNumberFormat="1" applyFont="1" applyFill="1" applyBorder="1" applyAlignment="1" applyProtection="1">
      <alignment horizontal="left" vertical="center" indent="1"/>
      <protection/>
    </xf>
    <xf numFmtId="49" fontId="5" fillId="0" borderId="62" xfId="0" applyNumberFormat="1" applyFont="1" applyFill="1" applyBorder="1" applyAlignment="1" applyProtection="1">
      <alignment horizontal="left" vertical="center" inden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3" fontId="65" fillId="32" borderId="70" xfId="58" applyNumberFormat="1" applyFont="1" applyFill="1" applyBorder="1" applyAlignment="1" applyProtection="1">
      <alignment vertical="center"/>
      <protection locked="0"/>
    </xf>
    <xf numFmtId="3" fontId="65" fillId="32" borderId="71" xfId="58" applyNumberFormat="1" applyFont="1" applyFill="1" applyBorder="1" applyAlignment="1" applyProtection="1">
      <alignment vertical="center"/>
      <protection locked="0"/>
    </xf>
    <xf numFmtId="3" fontId="65" fillId="0" borderId="72" xfId="58" applyNumberFormat="1" applyFont="1" applyFill="1" applyBorder="1" applyAlignment="1" applyProtection="1">
      <alignment horizontal="right" vertical="center"/>
      <protection/>
    </xf>
    <xf numFmtId="2" fontId="5" fillId="0" borderId="0" xfId="0" applyNumberFormat="1" applyFont="1" applyBorder="1" applyAlignment="1" applyProtection="1">
      <alignment vertical="center"/>
      <protection/>
    </xf>
    <xf numFmtId="10" fontId="65" fillId="0" borderId="0" xfId="0" applyNumberFormat="1" applyFont="1" applyFill="1" applyBorder="1" applyAlignment="1" applyProtection="1">
      <alignment horizontal="right" vertical="center"/>
      <protection/>
    </xf>
    <xf numFmtId="3" fontId="65" fillId="0" borderId="27" xfId="58" applyNumberFormat="1" applyFont="1" applyFill="1" applyBorder="1" applyAlignment="1" applyProtection="1">
      <alignment vertical="center"/>
      <protection/>
    </xf>
    <xf numFmtId="3" fontId="65" fillId="0" borderId="26" xfId="58" applyNumberFormat="1" applyFont="1" applyFill="1" applyBorder="1" applyAlignment="1" applyProtection="1">
      <alignment vertical="center"/>
      <protection/>
    </xf>
    <xf numFmtId="3" fontId="65" fillId="0" borderId="70" xfId="58" applyNumberFormat="1" applyFont="1" applyFill="1" applyBorder="1" applyAlignment="1" applyProtection="1">
      <alignment vertical="center"/>
      <protection/>
    </xf>
    <xf numFmtId="3" fontId="65" fillId="0" borderId="73" xfId="58" applyNumberFormat="1" applyFont="1" applyFill="1" applyBorder="1" applyAlignment="1" applyProtection="1">
      <alignment horizontal="right" vertical="center"/>
      <protection/>
    </xf>
    <xf numFmtId="3" fontId="65" fillId="0" borderId="74" xfId="58" applyNumberFormat="1" applyFont="1" applyFill="1" applyBorder="1" applyAlignment="1" applyProtection="1">
      <alignment horizontal="right" vertical="center"/>
      <protection/>
    </xf>
    <xf numFmtId="3" fontId="65" fillId="0" borderId="75" xfId="58" applyNumberFormat="1" applyFont="1" applyFill="1" applyBorder="1" applyAlignment="1" applyProtection="1">
      <alignment horizontal="right" vertical="center"/>
      <protection/>
    </xf>
    <xf numFmtId="3" fontId="6" fillId="0" borderId="10" xfId="0" applyNumberFormat="1" applyFont="1" applyFill="1" applyBorder="1" applyAlignment="1" applyProtection="1">
      <alignment vertical="center"/>
      <protection/>
    </xf>
    <xf numFmtId="3" fontId="6" fillId="0" borderId="63" xfId="0" applyNumberFormat="1" applyFont="1" applyFill="1" applyBorder="1" applyAlignment="1" applyProtection="1">
      <alignment vertical="center"/>
      <protection/>
    </xf>
    <xf numFmtId="3" fontId="6" fillId="0" borderId="14" xfId="0" applyNumberFormat="1" applyFont="1" applyFill="1" applyBorder="1" applyAlignment="1" applyProtection="1">
      <alignment vertical="center"/>
      <protection/>
    </xf>
    <xf numFmtId="3" fontId="6" fillId="0" borderId="64" xfId="0" applyNumberFormat="1" applyFont="1" applyFill="1" applyBorder="1" applyAlignment="1" applyProtection="1">
      <alignment vertical="center"/>
      <protection/>
    </xf>
    <xf numFmtId="3" fontId="6" fillId="0" borderId="18" xfId="0" applyNumberFormat="1" applyFont="1" applyFill="1" applyBorder="1" applyAlignment="1" applyProtection="1">
      <alignment vertical="center"/>
      <protection/>
    </xf>
    <xf numFmtId="3" fontId="6" fillId="0" borderId="76" xfId="0" applyNumberFormat="1" applyFont="1" applyFill="1" applyBorder="1" applyAlignment="1" applyProtection="1">
      <alignment vertical="center"/>
      <protection/>
    </xf>
    <xf numFmtId="3" fontId="6" fillId="0" borderId="17" xfId="0" applyNumberFormat="1" applyFont="1" applyFill="1" applyBorder="1" applyAlignment="1" applyProtection="1">
      <alignment vertical="center"/>
      <protection/>
    </xf>
    <xf numFmtId="3" fontId="6" fillId="0" borderId="50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>
      <alignment vertical="center"/>
      <protection/>
    </xf>
    <xf numFmtId="3" fontId="6" fillId="0" borderId="47" xfId="0" applyNumberFormat="1" applyFont="1" applyFill="1" applyBorder="1" applyAlignment="1" applyProtection="1">
      <alignment/>
      <protection/>
    </xf>
    <xf numFmtId="1" fontId="6" fillId="0" borderId="47" xfId="0" applyNumberFormat="1" applyFont="1" applyFill="1" applyBorder="1" applyAlignment="1" applyProtection="1">
      <alignment/>
      <protection/>
    </xf>
    <xf numFmtId="10" fontId="6" fillId="0" borderId="76" xfId="0" applyNumberFormat="1" applyFont="1" applyFill="1" applyBorder="1" applyAlignment="1" applyProtection="1">
      <alignment/>
      <protection/>
    </xf>
    <xf numFmtId="3" fontId="65" fillId="0" borderId="56" xfId="58" applyNumberFormat="1" applyFont="1" applyFill="1" applyBorder="1" applyAlignment="1" applyProtection="1">
      <alignment vertical="center"/>
      <protection/>
    </xf>
    <xf numFmtId="3" fontId="65" fillId="0" borderId="57" xfId="58" applyNumberFormat="1" applyFont="1" applyFill="1" applyBorder="1" applyAlignment="1" applyProtection="1">
      <alignment vertical="center"/>
      <protection/>
    </xf>
    <xf numFmtId="3" fontId="65" fillId="0" borderId="71" xfId="58" applyNumberFormat="1" applyFont="1" applyFill="1" applyBorder="1" applyAlignment="1" applyProtection="1">
      <alignment vertical="center"/>
      <protection/>
    </xf>
    <xf numFmtId="3" fontId="65" fillId="33" borderId="0" xfId="58" applyNumberFormat="1" applyFont="1" applyFill="1" applyBorder="1" applyAlignment="1" applyProtection="1">
      <alignment horizontal="center" vertical="center"/>
      <protection/>
    </xf>
    <xf numFmtId="49" fontId="65" fillId="33" borderId="0" xfId="58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Alignment="1" applyProtection="1">
      <alignment vertical="center"/>
      <protection locked="0"/>
    </xf>
    <xf numFmtId="0" fontId="69" fillId="33" borderId="0" xfId="0" applyFont="1" applyFill="1" applyAlignment="1" applyProtection="1">
      <alignment vertical="center"/>
      <protection/>
    </xf>
    <xf numFmtId="0" fontId="70" fillId="33" borderId="0" xfId="0" applyFont="1" applyFill="1" applyAlignment="1" applyProtection="1">
      <alignment horizontal="left" vertical="center"/>
      <protection/>
    </xf>
    <xf numFmtId="0" fontId="70" fillId="33" borderId="0" xfId="0" applyFont="1" applyFill="1" applyAlignment="1" applyProtection="1">
      <alignment vertical="center"/>
      <protection/>
    </xf>
    <xf numFmtId="3" fontId="71" fillId="0" borderId="0" xfId="0" applyNumberFormat="1" applyFont="1" applyFill="1" applyBorder="1" applyAlignment="1" applyProtection="1">
      <alignment vertical="center"/>
      <protection/>
    </xf>
    <xf numFmtId="0" fontId="72" fillId="33" borderId="0" xfId="0" applyFont="1" applyFill="1" applyAlignment="1" applyProtection="1">
      <alignment vertical="center"/>
      <protection/>
    </xf>
    <xf numFmtId="0" fontId="70" fillId="33" borderId="0" xfId="0" applyFont="1" applyFill="1" applyBorder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/>
      <protection/>
    </xf>
    <xf numFmtId="0" fontId="70" fillId="0" borderId="0" xfId="0" applyFont="1" applyAlignment="1" applyProtection="1">
      <alignment horizontal="left" vertical="center"/>
      <protection/>
    </xf>
    <xf numFmtId="14" fontId="70" fillId="0" borderId="0" xfId="0" applyNumberFormat="1" applyFont="1" applyFill="1" applyAlignment="1" applyProtection="1">
      <alignment horizontal="left" vertical="center"/>
      <protection/>
    </xf>
    <xf numFmtId="0" fontId="70" fillId="0" borderId="0" xfId="0" applyFont="1" applyFill="1" applyAlignment="1" applyProtection="1">
      <alignment vertical="center"/>
      <protection/>
    </xf>
    <xf numFmtId="14" fontId="69" fillId="0" borderId="0" xfId="0" applyNumberFormat="1" applyFont="1" applyFill="1" applyAlignment="1" applyProtection="1">
      <alignment vertical="center"/>
      <protection/>
    </xf>
    <xf numFmtId="0" fontId="72" fillId="0" borderId="0" xfId="0" applyFont="1" applyFill="1" applyAlignment="1" applyProtection="1">
      <alignment vertical="center"/>
      <protection/>
    </xf>
    <xf numFmtId="2" fontId="69" fillId="0" borderId="0" xfId="0" applyNumberFormat="1" applyFont="1" applyAlignment="1" applyProtection="1">
      <alignment vertical="center"/>
      <protection/>
    </xf>
    <xf numFmtId="0" fontId="72" fillId="0" borderId="0" xfId="0" applyFont="1" applyAlignment="1" applyProtection="1">
      <alignment/>
      <protection/>
    </xf>
    <xf numFmtId="0" fontId="73" fillId="33" borderId="0" xfId="0" applyFont="1" applyFill="1" applyBorder="1" applyAlignment="1" applyProtection="1">
      <alignment horizontal="center" vertical="center"/>
      <protection/>
    </xf>
    <xf numFmtId="3" fontId="69" fillId="32" borderId="56" xfId="0" applyNumberFormat="1" applyFont="1" applyFill="1" applyBorder="1" applyAlignment="1" applyProtection="1">
      <alignment horizontal="center" vertical="center"/>
      <protection locked="0"/>
    </xf>
    <xf numFmtId="3" fontId="69" fillId="0" borderId="0" xfId="0" applyNumberFormat="1" applyFont="1" applyFill="1" applyBorder="1" applyAlignment="1" applyProtection="1">
      <alignment horizontal="center" vertical="center"/>
      <protection/>
    </xf>
    <xf numFmtId="0" fontId="69" fillId="33" borderId="0" xfId="0" applyFont="1" applyFill="1" applyAlignment="1" applyProtection="1">
      <alignment vertical="center"/>
      <protection/>
    </xf>
    <xf numFmtId="0" fontId="69" fillId="33" borderId="0" xfId="0" applyFont="1" applyFill="1" applyAlignment="1" applyProtection="1">
      <alignment horizontal="left" vertical="center"/>
      <protection/>
    </xf>
    <xf numFmtId="3" fontId="71" fillId="0" borderId="0" xfId="0" applyNumberFormat="1" applyFont="1" applyFill="1" applyBorder="1" applyAlignment="1" applyProtection="1">
      <alignment vertical="center"/>
      <protection/>
    </xf>
    <xf numFmtId="0" fontId="69" fillId="33" borderId="0" xfId="0" applyFont="1" applyFill="1" applyBorder="1" applyAlignment="1" applyProtection="1">
      <alignment vertical="center"/>
      <protection/>
    </xf>
    <xf numFmtId="0" fontId="69" fillId="0" borderId="0" xfId="0" applyFont="1" applyFill="1" applyBorder="1" applyAlignment="1" applyProtection="1">
      <alignment vertical="center"/>
      <protection/>
    </xf>
    <xf numFmtId="0" fontId="69" fillId="33" borderId="0" xfId="0" applyNumberFormat="1" applyFont="1" applyFill="1" applyAlignment="1" applyProtection="1">
      <alignment vertical="center"/>
      <protection/>
    </xf>
    <xf numFmtId="0" fontId="69" fillId="33" borderId="0" xfId="0" applyFont="1" applyFill="1" applyAlignment="1" applyProtection="1">
      <alignment vertical="center" wrapText="1"/>
      <protection/>
    </xf>
    <xf numFmtId="0" fontId="69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wrapText="1"/>
      <protection/>
    </xf>
    <xf numFmtId="0" fontId="69" fillId="0" borderId="0" xfId="0" applyFont="1" applyAlignment="1" applyProtection="1">
      <alignment horizontal="left" vertical="center"/>
      <protection/>
    </xf>
    <xf numFmtId="0" fontId="69" fillId="33" borderId="0" xfId="0" applyNumberFormat="1" applyFont="1" applyFill="1" applyBorder="1" applyAlignment="1" applyProtection="1">
      <alignment vertical="center"/>
      <protection/>
    </xf>
    <xf numFmtId="14" fontId="69" fillId="0" borderId="0" xfId="0" applyNumberFormat="1" applyFont="1" applyFill="1" applyAlignment="1" applyProtection="1">
      <alignment horizontal="left" vertical="center"/>
      <protection/>
    </xf>
    <xf numFmtId="14" fontId="69" fillId="0" borderId="0" xfId="0" applyNumberFormat="1" applyFont="1" applyFill="1" applyAlignment="1" applyProtection="1">
      <alignment vertical="center"/>
      <protection/>
    </xf>
    <xf numFmtId="2" fontId="71" fillId="0" borderId="0" xfId="0" applyNumberFormat="1" applyFont="1" applyAlignment="1" applyProtection="1">
      <alignment horizontal="left" vertical="center"/>
      <protection/>
    </xf>
    <xf numFmtId="0" fontId="69" fillId="0" borderId="0" xfId="0" applyNumberFormat="1" applyFont="1" applyFill="1" applyAlignment="1" applyProtection="1">
      <alignment vertical="center"/>
      <protection/>
    </xf>
    <xf numFmtId="0" fontId="69" fillId="33" borderId="0" xfId="0" applyFont="1" applyFill="1" applyAlignment="1" applyProtection="1">
      <alignment/>
      <protection/>
    </xf>
    <xf numFmtId="0" fontId="71" fillId="33" borderId="0" xfId="0" applyNumberFormat="1" applyFont="1" applyFill="1" applyAlignment="1" applyProtection="1">
      <alignment horizontal="center"/>
      <protection/>
    </xf>
    <xf numFmtId="2" fontId="71" fillId="0" borderId="0" xfId="0" applyNumberFormat="1" applyFont="1" applyAlignment="1" applyProtection="1">
      <alignment horizontal="center" vertical="center"/>
      <protection/>
    </xf>
    <xf numFmtId="2" fontId="69" fillId="0" borderId="25" xfId="0" applyNumberFormat="1" applyFont="1" applyBorder="1" applyAlignment="1" applyProtection="1">
      <alignment horizontal="right" vertical="center" wrapText="1"/>
      <protection/>
    </xf>
    <xf numFmtId="1" fontId="69" fillId="0" borderId="42" xfId="0" applyNumberFormat="1" applyFont="1" applyFill="1" applyBorder="1" applyAlignment="1" applyProtection="1">
      <alignment horizontal="center" vertical="center"/>
      <protection/>
    </xf>
    <xf numFmtId="1" fontId="69" fillId="0" borderId="43" xfId="0" applyNumberFormat="1" applyFont="1" applyFill="1" applyBorder="1" applyAlignment="1" applyProtection="1">
      <alignment horizontal="center" vertical="center"/>
      <protection/>
    </xf>
    <xf numFmtId="1" fontId="69" fillId="0" borderId="43" xfId="0" applyNumberFormat="1" applyFont="1" applyBorder="1" applyAlignment="1" applyProtection="1">
      <alignment horizontal="center" vertical="center"/>
      <protection/>
    </xf>
    <xf numFmtId="0" fontId="69" fillId="0" borderId="43" xfId="0" applyNumberFormat="1" applyFont="1" applyBorder="1" applyAlignment="1" applyProtection="1">
      <alignment horizontal="center" vertical="center"/>
      <protection/>
    </xf>
    <xf numFmtId="0" fontId="69" fillId="0" borderId="67" xfId="0" applyNumberFormat="1" applyFont="1" applyFill="1" applyBorder="1" applyAlignment="1" applyProtection="1">
      <alignment horizontal="center" vertical="center"/>
      <protection/>
    </xf>
    <xf numFmtId="49" fontId="69" fillId="0" borderId="77" xfId="0" applyNumberFormat="1" applyFont="1" applyBorder="1" applyAlignment="1" applyProtection="1">
      <alignment horizontal="left" vertical="center" indent="1"/>
      <protection/>
    </xf>
    <xf numFmtId="2" fontId="69" fillId="0" borderId="24" xfId="0" applyNumberFormat="1" applyFont="1" applyFill="1" applyBorder="1" applyAlignment="1" applyProtection="1">
      <alignment horizontal="justify" vertical="center"/>
      <protection/>
    </xf>
    <xf numFmtId="3" fontId="69" fillId="0" borderId="41" xfId="0" applyNumberFormat="1" applyFont="1" applyFill="1" applyBorder="1" applyAlignment="1" applyProtection="1">
      <alignment vertical="center"/>
      <protection/>
    </xf>
    <xf numFmtId="3" fontId="69" fillId="0" borderId="36" xfId="0" applyNumberFormat="1" applyFont="1" applyFill="1" applyBorder="1" applyAlignment="1" applyProtection="1">
      <alignment vertical="center"/>
      <protection/>
    </xf>
    <xf numFmtId="3" fontId="69" fillId="0" borderId="66" xfId="0" applyNumberFormat="1" applyFont="1" applyFill="1" applyBorder="1" applyAlignment="1" applyProtection="1">
      <alignment vertical="center"/>
      <protection/>
    </xf>
    <xf numFmtId="3" fontId="69" fillId="0" borderId="78" xfId="0" applyNumberFormat="1" applyFont="1" applyFill="1" applyBorder="1" applyAlignment="1" applyProtection="1">
      <alignment horizontal="right" vertical="center"/>
      <protection/>
    </xf>
    <xf numFmtId="49" fontId="69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69" fillId="0" borderId="79" xfId="0" applyFont="1" applyBorder="1" applyAlignment="1" applyProtection="1">
      <alignment horizontal="left" vertical="center" indent="3"/>
      <protection/>
    </xf>
    <xf numFmtId="3" fontId="69" fillId="32" borderId="52" xfId="0" applyNumberFormat="1" applyFont="1" applyFill="1" applyBorder="1" applyAlignment="1" applyProtection="1">
      <alignment vertical="center"/>
      <protection locked="0"/>
    </xf>
    <xf numFmtId="3" fontId="69" fillId="32" borderId="39" xfId="0" applyNumberFormat="1" applyFont="1" applyFill="1" applyBorder="1" applyAlignment="1" applyProtection="1">
      <alignment horizontal="right" vertical="center"/>
      <protection locked="0"/>
    </xf>
    <xf numFmtId="3" fontId="69" fillId="32" borderId="72" xfId="0" applyNumberFormat="1" applyFont="1" applyFill="1" applyBorder="1" applyAlignment="1" applyProtection="1">
      <alignment horizontal="right" vertical="center"/>
      <protection locked="0"/>
    </xf>
    <xf numFmtId="3" fontId="69" fillId="0" borderId="80" xfId="0" applyNumberFormat="1" applyFont="1" applyFill="1" applyBorder="1" applyAlignment="1" applyProtection="1">
      <alignment horizontal="right" vertical="center"/>
      <protection/>
    </xf>
    <xf numFmtId="0" fontId="69" fillId="0" borderId="81" xfId="0" applyFont="1" applyBorder="1" applyAlignment="1" applyProtection="1">
      <alignment horizontal="left" vertical="center" indent="3"/>
      <protection/>
    </xf>
    <xf numFmtId="3" fontId="69" fillId="0" borderId="27" xfId="0" applyNumberFormat="1" applyFont="1" applyFill="1" applyBorder="1" applyAlignment="1" applyProtection="1">
      <alignment vertical="center"/>
      <protection/>
    </xf>
    <xf numFmtId="3" fontId="69" fillId="0" borderId="26" xfId="0" applyNumberFormat="1" applyFont="1" applyFill="1" applyBorder="1" applyAlignment="1" applyProtection="1">
      <alignment vertical="center"/>
      <protection/>
    </xf>
    <xf numFmtId="3" fontId="69" fillId="0" borderId="70" xfId="0" applyNumberFormat="1" applyFont="1" applyFill="1" applyBorder="1" applyAlignment="1" applyProtection="1">
      <alignment vertical="center"/>
      <protection/>
    </xf>
    <xf numFmtId="49" fontId="6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3" fontId="69" fillId="32" borderId="27" xfId="0" applyNumberFormat="1" applyFont="1" applyFill="1" applyBorder="1" applyAlignment="1" applyProtection="1">
      <alignment vertical="center"/>
      <protection locked="0"/>
    </xf>
    <xf numFmtId="3" fontId="69" fillId="32" borderId="26" xfId="0" applyNumberFormat="1" applyFont="1" applyFill="1" applyBorder="1" applyAlignment="1" applyProtection="1">
      <alignment horizontal="right" vertical="center"/>
      <protection locked="0"/>
    </xf>
    <xf numFmtId="3" fontId="69" fillId="32" borderId="70" xfId="0" applyNumberFormat="1" applyFont="1" applyFill="1" applyBorder="1" applyAlignment="1" applyProtection="1">
      <alignment horizontal="right" vertical="center"/>
      <protection locked="0"/>
    </xf>
    <xf numFmtId="49" fontId="69" fillId="0" borderId="54" xfId="0" applyNumberFormat="1" applyFont="1" applyFill="1" applyBorder="1" applyAlignment="1" applyProtection="1">
      <alignment horizontal="left" vertical="center" wrapText="1" indent="1"/>
      <protection/>
    </xf>
    <xf numFmtId="0" fontId="69" fillId="0" borderId="82" xfId="0" applyFont="1" applyFill="1" applyBorder="1" applyAlignment="1" applyProtection="1">
      <alignment horizontal="justify" vertical="justify"/>
      <protection/>
    </xf>
    <xf numFmtId="3" fontId="69" fillId="32" borderId="56" xfId="0" applyNumberFormat="1" applyFont="1" applyFill="1" applyBorder="1" applyAlignment="1" applyProtection="1">
      <alignment vertical="center"/>
      <protection locked="0"/>
    </xf>
    <xf numFmtId="3" fontId="69" fillId="32" borderId="57" xfId="0" applyNumberFormat="1" applyFont="1" applyFill="1" applyBorder="1" applyAlignment="1" applyProtection="1">
      <alignment horizontal="right" vertical="center"/>
      <protection locked="0"/>
    </xf>
    <xf numFmtId="3" fontId="69" fillId="32" borderId="71" xfId="0" applyNumberFormat="1" applyFont="1" applyFill="1" applyBorder="1" applyAlignment="1" applyProtection="1">
      <alignment horizontal="right" vertical="center"/>
      <protection locked="0"/>
    </xf>
    <xf numFmtId="3" fontId="69" fillId="0" borderId="83" xfId="0" applyNumberFormat="1" applyFont="1" applyFill="1" applyBorder="1" applyAlignment="1" applyProtection="1">
      <alignment horizontal="right" vertical="center"/>
      <protection/>
    </xf>
    <xf numFmtId="49" fontId="69" fillId="0" borderId="61" xfId="0" applyNumberFormat="1" applyFont="1" applyBorder="1" applyAlignment="1" applyProtection="1">
      <alignment horizontal="left" vertical="center" indent="1"/>
      <protection/>
    </xf>
    <xf numFmtId="2" fontId="69" fillId="0" borderId="17" xfId="0" applyNumberFormat="1" applyFont="1" applyFill="1" applyBorder="1" applyAlignment="1" applyProtection="1">
      <alignment horizontal="justify" vertical="center"/>
      <protection/>
    </xf>
    <xf numFmtId="3" fontId="69" fillId="0" borderId="73" xfId="0" applyNumberFormat="1" applyFont="1" applyFill="1" applyBorder="1" applyAlignment="1" applyProtection="1">
      <alignment horizontal="right" vertical="center"/>
      <protection/>
    </xf>
    <xf numFmtId="3" fontId="69" fillId="0" borderId="74" xfId="0" applyNumberFormat="1" applyFont="1" applyFill="1" applyBorder="1" applyAlignment="1" applyProtection="1">
      <alignment horizontal="right" vertical="center"/>
      <protection/>
    </xf>
    <xf numFmtId="3" fontId="69" fillId="0" borderId="84" xfId="0" applyNumberFormat="1" applyFont="1" applyFill="1" applyBorder="1" applyAlignment="1" applyProtection="1">
      <alignment horizontal="right" vertical="center"/>
      <protection/>
    </xf>
    <xf numFmtId="3" fontId="69" fillId="0" borderId="85" xfId="0" applyNumberFormat="1" applyFont="1" applyFill="1" applyBorder="1" applyAlignment="1" applyProtection="1">
      <alignment horizontal="right" vertical="center"/>
      <protection/>
    </xf>
    <xf numFmtId="3" fontId="69" fillId="0" borderId="75" xfId="0" applyNumberFormat="1" applyFont="1" applyFill="1" applyBorder="1" applyAlignment="1" applyProtection="1">
      <alignment horizontal="right" vertical="center"/>
      <protection/>
    </xf>
    <xf numFmtId="3" fontId="69" fillId="0" borderId="86" xfId="0" applyNumberFormat="1" applyFont="1" applyFill="1" applyBorder="1" applyAlignment="1" applyProtection="1">
      <alignment horizontal="right" vertical="center"/>
      <protection/>
    </xf>
    <xf numFmtId="2" fontId="71" fillId="0" borderId="0" xfId="0" applyNumberFormat="1" applyFont="1" applyAlignment="1" applyProtection="1">
      <alignment vertical="center"/>
      <protection/>
    </xf>
    <xf numFmtId="49" fontId="71" fillId="0" borderId="87" xfId="0" applyNumberFormat="1" applyFont="1" applyFill="1" applyBorder="1" applyAlignment="1" applyProtection="1">
      <alignment horizontal="left" vertical="center" indent="1"/>
      <protection/>
    </xf>
    <xf numFmtId="2" fontId="71" fillId="0" borderId="13" xfId="0" applyNumberFormat="1" applyFont="1" applyFill="1" applyBorder="1" applyAlignment="1" applyProtection="1">
      <alignment horizontal="left" vertical="center" indent="1"/>
      <protection/>
    </xf>
    <xf numFmtId="3" fontId="71" fillId="0" borderId="52" xfId="0" applyNumberFormat="1" applyFont="1" applyFill="1" applyBorder="1" applyAlignment="1" applyProtection="1">
      <alignment horizontal="right" vertical="center"/>
      <protection/>
    </xf>
    <xf numFmtId="3" fontId="71" fillId="0" borderId="0" xfId="0" applyNumberFormat="1" applyFont="1" applyFill="1" applyBorder="1" applyAlignment="1" applyProtection="1">
      <alignment horizontal="right" vertical="center"/>
      <protection/>
    </xf>
    <xf numFmtId="3" fontId="71" fillId="0" borderId="39" xfId="0" applyNumberFormat="1" applyFont="1" applyFill="1" applyBorder="1" applyAlignment="1" applyProtection="1">
      <alignment horizontal="right" vertical="center"/>
      <protection/>
    </xf>
    <xf numFmtId="3" fontId="71" fillId="0" borderId="38" xfId="0" applyNumberFormat="1" applyFont="1" applyFill="1" applyBorder="1" applyAlignment="1" applyProtection="1">
      <alignment horizontal="right" vertical="center"/>
      <protection/>
    </xf>
    <xf numFmtId="3" fontId="71" fillId="0" borderId="72" xfId="0" applyNumberFormat="1" applyFont="1" applyFill="1" applyBorder="1" applyAlignment="1" applyProtection="1">
      <alignment horizontal="right" vertical="center"/>
      <protection/>
    </xf>
    <xf numFmtId="3" fontId="71" fillId="0" borderId="88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49" fontId="69" fillId="0" borderId="23" xfId="0" applyNumberFormat="1" applyFont="1" applyBorder="1" applyAlignment="1" applyProtection="1">
      <alignment horizontal="left" vertical="center" indent="1"/>
      <protection/>
    </xf>
    <xf numFmtId="2" fontId="69" fillId="0" borderId="14" xfId="0" applyNumberFormat="1" applyFont="1" applyFill="1" applyBorder="1" applyAlignment="1" applyProtection="1">
      <alignment horizontal="left" vertical="center" indent="2"/>
      <protection/>
    </xf>
    <xf numFmtId="3" fontId="69" fillId="0" borderId="27" xfId="0" applyNumberFormat="1" applyFont="1" applyBorder="1" applyAlignment="1" applyProtection="1">
      <alignment vertical="center"/>
      <protection/>
    </xf>
    <xf numFmtId="3" fontId="69" fillId="0" borderId="26" xfId="0" applyNumberFormat="1" applyFont="1" applyBorder="1" applyAlignment="1" applyProtection="1">
      <alignment vertical="center"/>
      <protection/>
    </xf>
    <xf numFmtId="3" fontId="69" fillId="0" borderId="70" xfId="0" applyNumberFormat="1" applyFont="1" applyBorder="1" applyAlignment="1" applyProtection="1">
      <alignment vertical="center"/>
      <protection/>
    </xf>
    <xf numFmtId="3" fontId="69" fillId="0" borderId="80" xfId="0" applyNumberFormat="1" applyFont="1" applyBorder="1" applyAlignment="1" applyProtection="1">
      <alignment vertical="center"/>
      <protection/>
    </xf>
    <xf numFmtId="0" fontId="69" fillId="33" borderId="10" xfId="0" applyFont="1" applyFill="1" applyBorder="1" applyAlignment="1" applyProtection="1">
      <alignment horizontal="left" vertical="center"/>
      <protection/>
    </xf>
    <xf numFmtId="3" fontId="69" fillId="0" borderId="27" xfId="0" applyNumberFormat="1" applyFont="1" applyFill="1" applyBorder="1" applyAlignment="1" applyProtection="1">
      <alignment horizontal="right" vertical="center"/>
      <protection/>
    </xf>
    <xf numFmtId="3" fontId="69" fillId="0" borderId="26" xfId="0" applyNumberFormat="1" applyFont="1" applyFill="1" applyBorder="1" applyAlignment="1" applyProtection="1">
      <alignment horizontal="right" vertical="center"/>
      <protection/>
    </xf>
    <xf numFmtId="3" fontId="69" fillId="0" borderId="70" xfId="0" applyNumberFormat="1" applyFont="1" applyFill="1" applyBorder="1" applyAlignment="1" applyProtection="1">
      <alignment horizontal="right" vertical="center"/>
      <protection/>
    </xf>
    <xf numFmtId="3" fontId="69" fillId="0" borderId="88" xfId="0" applyNumberFormat="1" applyFont="1" applyBorder="1" applyAlignment="1" applyProtection="1">
      <alignment vertical="center"/>
      <protection/>
    </xf>
    <xf numFmtId="0" fontId="69" fillId="33" borderId="10" xfId="0" applyFont="1" applyFill="1" applyBorder="1" applyAlignment="1" applyProtection="1">
      <alignment horizontal="left" vertical="center" indent="2"/>
      <protection/>
    </xf>
    <xf numFmtId="0" fontId="69" fillId="33" borderId="14" xfId="0" applyFont="1" applyFill="1" applyBorder="1" applyAlignment="1" applyProtection="1">
      <alignment horizontal="left" vertical="center"/>
      <protection/>
    </xf>
    <xf numFmtId="2" fontId="69" fillId="0" borderId="10" xfId="0" applyNumberFormat="1" applyFont="1" applyFill="1" applyBorder="1" applyAlignment="1" applyProtection="1">
      <alignment horizontal="justify" vertical="center"/>
      <protection/>
    </xf>
    <xf numFmtId="3" fontId="69" fillId="32" borderId="27" xfId="0" applyNumberFormat="1" applyFont="1" applyFill="1" applyBorder="1" applyAlignment="1" applyProtection="1">
      <alignment horizontal="right" vertical="center"/>
      <protection locked="0"/>
    </xf>
    <xf numFmtId="3" fontId="69" fillId="32" borderId="37" xfId="0" applyNumberFormat="1" applyFont="1" applyFill="1" applyBorder="1" applyAlignment="1" applyProtection="1">
      <alignment horizontal="right" vertical="center"/>
      <protection locked="0"/>
    </xf>
    <xf numFmtId="3" fontId="69" fillId="32" borderId="46" xfId="0" applyNumberFormat="1" applyFont="1" applyFill="1" applyBorder="1" applyAlignment="1" applyProtection="1">
      <alignment horizontal="right" vertical="center"/>
      <protection locked="0"/>
    </xf>
    <xf numFmtId="3" fontId="69" fillId="32" borderId="52" xfId="0" applyNumberFormat="1" applyFont="1" applyFill="1" applyBorder="1" applyAlignment="1" applyProtection="1">
      <alignment horizontal="right" vertical="center"/>
      <protection locked="0"/>
    </xf>
    <xf numFmtId="49" fontId="69" fillId="0" borderId="22" xfId="0" applyNumberFormat="1" applyFont="1" applyBorder="1" applyAlignment="1" applyProtection="1">
      <alignment horizontal="left" vertical="center" indent="1"/>
      <protection/>
    </xf>
    <xf numFmtId="3" fontId="69" fillId="0" borderId="89" xfId="0" applyNumberFormat="1" applyFont="1" applyFill="1" applyBorder="1" applyAlignment="1" applyProtection="1">
      <alignment vertical="center"/>
      <protection/>
    </xf>
    <xf numFmtId="3" fontId="69" fillId="0" borderId="90" xfId="0" applyNumberFormat="1" applyFont="1" applyFill="1" applyBorder="1" applyAlignment="1" applyProtection="1">
      <alignment vertical="center"/>
      <protection/>
    </xf>
    <xf numFmtId="3" fontId="69" fillId="0" borderId="91" xfId="0" applyNumberFormat="1" applyFont="1" applyBorder="1" applyAlignment="1" applyProtection="1">
      <alignment vertical="center"/>
      <protection/>
    </xf>
    <xf numFmtId="1" fontId="69" fillId="0" borderId="22" xfId="0" applyNumberFormat="1" applyFont="1" applyBorder="1" applyAlignment="1" applyProtection="1">
      <alignment horizontal="left" vertical="center" indent="1"/>
      <protection/>
    </xf>
    <xf numFmtId="1" fontId="69" fillId="0" borderId="54" xfId="0" applyNumberFormat="1" applyFont="1" applyBorder="1" applyAlignment="1" applyProtection="1">
      <alignment horizontal="left" vertical="center" indent="1"/>
      <protection/>
    </xf>
    <xf numFmtId="0" fontId="69" fillId="33" borderId="55" xfId="0" applyFont="1" applyFill="1" applyBorder="1" applyAlignment="1" applyProtection="1">
      <alignment horizontal="left" vertical="center" wrapText="1"/>
      <protection/>
    </xf>
    <xf numFmtId="3" fontId="69" fillId="32" borderId="56" xfId="0" applyNumberFormat="1" applyFont="1" applyFill="1" applyBorder="1" applyAlignment="1" applyProtection="1">
      <alignment horizontal="right" vertical="center"/>
      <protection locked="0"/>
    </xf>
    <xf numFmtId="3" fontId="69" fillId="0" borderId="83" xfId="0" applyNumberFormat="1" applyFont="1" applyBorder="1" applyAlignment="1" applyProtection="1">
      <alignment vertical="center"/>
      <protection/>
    </xf>
    <xf numFmtId="3" fontId="69" fillId="0" borderId="52" xfId="0" applyNumberFormat="1" applyFont="1" applyFill="1" applyBorder="1" applyAlignment="1" applyProtection="1">
      <alignment vertical="center"/>
      <protection/>
    </xf>
    <xf numFmtId="3" fontId="69" fillId="0" borderId="39" xfId="0" applyNumberFormat="1" applyFont="1" applyFill="1" applyBorder="1" applyAlignment="1" applyProtection="1">
      <alignment vertical="center"/>
      <protection/>
    </xf>
    <xf numFmtId="49" fontId="69" fillId="0" borderId="54" xfId="0" applyNumberFormat="1" applyFont="1" applyBorder="1" applyAlignment="1" applyProtection="1">
      <alignment horizontal="left" vertical="center" indent="1"/>
      <protection/>
    </xf>
    <xf numFmtId="0" fontId="69" fillId="0" borderId="55" xfId="0" applyFont="1" applyFill="1" applyBorder="1" applyAlignment="1" applyProtection="1">
      <alignment horizontal="left" vertical="center" indent="2"/>
      <protection/>
    </xf>
    <xf numFmtId="49" fontId="69" fillId="0" borderId="62" xfId="0" applyNumberFormat="1" applyFont="1" applyBorder="1" applyAlignment="1" applyProtection="1">
      <alignment horizontal="left" vertical="center" indent="1"/>
      <protection/>
    </xf>
    <xf numFmtId="0" fontId="69" fillId="0" borderId="92" xfId="0" applyFont="1" applyFill="1" applyBorder="1" applyAlignment="1" applyProtection="1">
      <alignment horizontal="left" vertical="center" indent="1"/>
      <protection/>
    </xf>
    <xf numFmtId="3" fontId="69" fillId="32" borderId="93" xfId="0" applyNumberFormat="1" applyFont="1" applyFill="1" applyBorder="1" applyAlignment="1" applyProtection="1">
      <alignment vertical="center"/>
      <protection locked="0"/>
    </xf>
    <xf numFmtId="3" fontId="69" fillId="32" borderId="94" xfId="0" applyNumberFormat="1" applyFont="1" applyFill="1" applyBorder="1" applyAlignment="1" applyProtection="1">
      <alignment vertical="center"/>
      <protection locked="0"/>
    </xf>
    <xf numFmtId="3" fontId="69" fillId="32" borderId="95" xfId="0" applyNumberFormat="1" applyFont="1" applyFill="1" applyBorder="1" applyAlignment="1" applyProtection="1">
      <alignment vertical="center"/>
      <protection locked="0"/>
    </xf>
    <xf numFmtId="3" fontId="69" fillId="0" borderId="96" xfId="0" applyNumberFormat="1" applyFont="1" applyBorder="1" applyAlignment="1" applyProtection="1">
      <alignment vertical="center"/>
      <protection/>
    </xf>
    <xf numFmtId="49" fontId="69" fillId="0" borderId="87" xfId="0" applyNumberFormat="1" applyFont="1" applyBorder="1" applyAlignment="1" applyProtection="1">
      <alignment horizontal="left" vertical="center" indent="1"/>
      <protection/>
    </xf>
    <xf numFmtId="0" fontId="69" fillId="0" borderId="10" xfId="0" applyFont="1" applyFill="1" applyBorder="1" applyAlignment="1" applyProtection="1">
      <alignment horizontal="left" vertical="center" indent="1"/>
      <protection/>
    </xf>
    <xf numFmtId="3" fontId="69" fillId="0" borderId="52" xfId="0" applyNumberFormat="1" applyFont="1" applyFill="1" applyBorder="1" applyAlignment="1" applyProtection="1">
      <alignment vertical="center"/>
      <protection locked="0"/>
    </xf>
    <xf numFmtId="3" fontId="69" fillId="0" borderId="39" xfId="0" applyNumberFormat="1" applyFont="1" applyFill="1" applyBorder="1" applyAlignment="1" applyProtection="1">
      <alignment vertical="center"/>
      <protection locked="0"/>
    </xf>
    <xf numFmtId="3" fontId="69" fillId="0" borderId="72" xfId="0" applyNumberFormat="1" applyFont="1" applyFill="1" applyBorder="1" applyAlignment="1" applyProtection="1">
      <alignment vertical="center"/>
      <protection locked="0"/>
    </xf>
    <xf numFmtId="49" fontId="69" fillId="0" borderId="97" xfId="0" applyNumberFormat="1" applyFont="1" applyBorder="1" applyAlignment="1" applyProtection="1">
      <alignment horizontal="left" vertical="center" indent="1"/>
      <protection/>
    </xf>
    <xf numFmtId="0" fontId="69" fillId="0" borderId="14" xfId="0" applyFont="1" applyFill="1" applyBorder="1" applyAlignment="1" applyProtection="1">
      <alignment horizontal="left" vertical="center" indent="2"/>
      <protection/>
    </xf>
    <xf numFmtId="3" fontId="69" fillId="0" borderId="98" xfId="0" applyNumberFormat="1" applyFont="1" applyBorder="1" applyAlignment="1" applyProtection="1">
      <alignment vertical="center"/>
      <protection/>
    </xf>
    <xf numFmtId="49" fontId="69" fillId="0" borderId="34" xfId="0" applyNumberFormat="1" applyFont="1" applyBorder="1" applyAlignment="1" applyProtection="1">
      <alignment horizontal="left" vertical="center" indent="1"/>
      <protection/>
    </xf>
    <xf numFmtId="2" fontId="69" fillId="0" borderId="17" xfId="0" applyNumberFormat="1" applyFont="1" applyFill="1" applyBorder="1" applyAlignment="1" applyProtection="1">
      <alignment vertical="center"/>
      <protection/>
    </xf>
    <xf numFmtId="3" fontId="69" fillId="0" borderId="73" xfId="0" applyNumberFormat="1" applyFont="1" applyFill="1" applyBorder="1" applyAlignment="1" applyProtection="1">
      <alignment vertical="center"/>
      <protection/>
    </xf>
    <xf numFmtId="3" fontId="69" fillId="0" borderId="74" xfId="0" applyNumberFormat="1" applyFont="1" applyFill="1" applyBorder="1" applyAlignment="1" applyProtection="1">
      <alignment vertical="center"/>
      <protection/>
    </xf>
    <xf numFmtId="3" fontId="69" fillId="0" borderId="75" xfId="0" applyNumberFormat="1" applyFont="1" applyFill="1" applyBorder="1" applyAlignment="1" applyProtection="1">
      <alignment vertical="center"/>
      <protection/>
    </xf>
    <xf numFmtId="2" fontId="69" fillId="0" borderId="91" xfId="0" applyNumberFormat="1" applyFont="1" applyBorder="1" applyAlignment="1" applyProtection="1">
      <alignment vertical="center"/>
      <protection/>
    </xf>
    <xf numFmtId="0" fontId="69" fillId="0" borderId="55" xfId="0" applyFont="1" applyFill="1" applyBorder="1" applyAlignment="1" applyProtection="1">
      <alignment horizontal="left" vertical="center"/>
      <protection/>
    </xf>
    <xf numFmtId="2" fontId="69" fillId="0" borderId="0" xfId="0" applyNumberFormat="1" applyFont="1" applyBorder="1" applyAlignment="1" applyProtection="1">
      <alignment vertical="center"/>
      <protection/>
    </xf>
    <xf numFmtId="49" fontId="69" fillId="0" borderId="61" xfId="0" applyNumberFormat="1" applyFont="1" applyFill="1" applyBorder="1" applyAlignment="1" applyProtection="1">
      <alignment horizontal="left" vertical="center" indent="1"/>
      <protection/>
    </xf>
    <xf numFmtId="0" fontId="69" fillId="0" borderId="10" xfId="0" applyFont="1" applyFill="1" applyBorder="1" applyAlignment="1" applyProtection="1">
      <alignment horizontal="left" vertical="center"/>
      <protection/>
    </xf>
    <xf numFmtId="3" fontId="69" fillId="0" borderId="50" xfId="0" applyNumberFormat="1" applyFont="1" applyFill="1" applyBorder="1" applyAlignment="1" applyProtection="1">
      <alignment horizontal="right" vertical="center"/>
      <protection locked="0"/>
    </xf>
    <xf numFmtId="2" fontId="69" fillId="0" borderId="55" xfId="0" applyNumberFormat="1" applyFont="1" applyFill="1" applyBorder="1" applyAlignment="1" applyProtection="1">
      <alignment vertical="center" wrapText="1"/>
      <protection/>
    </xf>
    <xf numFmtId="49" fontId="69" fillId="0" borderId="22" xfId="0" applyNumberFormat="1" applyFont="1" applyFill="1" applyBorder="1" applyAlignment="1" applyProtection="1">
      <alignment horizontal="left" vertical="center" indent="1"/>
      <protection/>
    </xf>
    <xf numFmtId="49" fontId="69" fillId="30" borderId="31" xfId="0" applyNumberFormat="1" applyFont="1" applyFill="1" applyBorder="1" applyAlignment="1" applyProtection="1">
      <alignment horizontal="left" vertical="center" indent="1"/>
      <protection/>
    </xf>
    <xf numFmtId="0" fontId="69" fillId="30" borderId="18" xfId="0" applyFont="1" applyFill="1" applyBorder="1" applyAlignment="1" applyProtection="1">
      <alignment horizontal="left" vertical="center"/>
      <protection/>
    </xf>
    <xf numFmtId="3" fontId="71" fillId="0" borderId="42" xfId="0" applyNumberFormat="1" applyFont="1" applyFill="1" applyBorder="1" applyAlignment="1" applyProtection="1">
      <alignment horizontal="right" vertical="center"/>
      <protection/>
    </xf>
    <xf numFmtId="3" fontId="71" fillId="0" borderId="43" xfId="0" applyNumberFormat="1" applyFont="1" applyFill="1" applyBorder="1" applyAlignment="1" applyProtection="1">
      <alignment horizontal="right" vertical="center"/>
      <protection/>
    </xf>
    <xf numFmtId="3" fontId="71" fillId="0" borderId="67" xfId="0" applyNumberFormat="1" applyFont="1" applyFill="1" applyBorder="1" applyAlignment="1" applyProtection="1">
      <alignment horizontal="right" vertical="center"/>
      <protection/>
    </xf>
    <xf numFmtId="3" fontId="71" fillId="0" borderId="99" xfId="0" applyNumberFormat="1" applyFont="1" applyFill="1" applyBorder="1" applyAlignment="1" applyProtection="1">
      <alignment vertical="center"/>
      <protection/>
    </xf>
    <xf numFmtId="49" fontId="69" fillId="0" borderId="0" xfId="0" applyNumberFormat="1" applyFont="1" applyBorder="1" applyAlignment="1" applyProtection="1">
      <alignment horizontal="center" vertical="center"/>
      <protection/>
    </xf>
    <xf numFmtId="2" fontId="71" fillId="0" borderId="0" xfId="0" applyNumberFormat="1" applyFont="1" applyBorder="1" applyAlignment="1" applyProtection="1">
      <alignment horizontal="justify" vertical="center"/>
      <protection/>
    </xf>
    <xf numFmtId="3" fontId="69" fillId="0" borderId="0" xfId="0" applyNumberFormat="1" applyFont="1" applyFill="1" applyBorder="1" applyAlignment="1" applyProtection="1">
      <alignment horizontal="right" vertical="center"/>
      <protection/>
    </xf>
    <xf numFmtId="0" fontId="69" fillId="0" borderId="0" xfId="0" applyFont="1" applyAlignment="1" applyProtection="1">
      <alignment/>
      <protection/>
    </xf>
    <xf numFmtId="49" fontId="69" fillId="33" borderId="0" xfId="59" applyNumberFormat="1" applyFont="1" applyFill="1" applyBorder="1" applyAlignment="1" applyProtection="1">
      <alignment horizontal="left" vertical="center" indent="2"/>
      <protection/>
    </xf>
    <xf numFmtId="0" fontId="69" fillId="33" borderId="0" xfId="59" applyFont="1" applyFill="1" applyBorder="1" applyAlignment="1" applyProtection="1">
      <alignment vertical="center"/>
      <protection/>
    </xf>
    <xf numFmtId="3" fontId="69" fillId="0" borderId="0" xfId="59" applyNumberFormat="1" applyFont="1" applyFill="1" applyBorder="1" applyAlignment="1" applyProtection="1">
      <alignment vertical="center"/>
      <protection/>
    </xf>
    <xf numFmtId="3" fontId="69" fillId="33" borderId="0" xfId="59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/>
      <protection/>
    </xf>
    <xf numFmtId="0" fontId="69" fillId="0" borderId="0" xfId="0" applyFont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right" vertical="center"/>
      <protection/>
    </xf>
    <xf numFmtId="0" fontId="69" fillId="0" borderId="0" xfId="0" applyFont="1" applyAlignment="1" applyProtection="1">
      <alignment vertical="top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4" fillId="33" borderId="0" xfId="0" applyFont="1" applyFill="1" applyBorder="1" applyAlignment="1" applyProtection="1">
      <alignment horizontal="left" vertical="center"/>
      <protection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2" fillId="0" borderId="0" xfId="0" applyFont="1" applyAlignment="1" applyProtection="1">
      <alignment vertical="top"/>
      <protection/>
    </xf>
    <xf numFmtId="0" fontId="69" fillId="0" borderId="0" xfId="0" applyFont="1" applyBorder="1" applyAlignment="1" applyProtection="1">
      <alignment/>
      <protection/>
    </xf>
    <xf numFmtId="0" fontId="72" fillId="0" borderId="0" xfId="0" applyFont="1" applyAlignment="1" applyProtection="1">
      <alignment vertical="center"/>
      <protection/>
    </xf>
    <xf numFmtId="0" fontId="69" fillId="0" borderId="0" xfId="0" applyFont="1" applyFill="1" applyAlignment="1" applyProtection="1">
      <alignment/>
      <protection/>
    </xf>
    <xf numFmtId="3" fontId="69" fillId="32" borderId="79" xfId="0" applyNumberFormat="1" applyFont="1" applyFill="1" applyBorder="1" applyAlignment="1" applyProtection="1">
      <alignment horizontal="center" vertical="center"/>
      <protection locked="0"/>
    </xf>
    <xf numFmtId="3" fontId="69" fillId="32" borderId="73" xfId="0" applyNumberFormat="1" applyFont="1" applyFill="1" applyBorder="1" applyAlignment="1" applyProtection="1">
      <alignment horizontal="center" vertical="center"/>
      <protection locked="0"/>
    </xf>
    <xf numFmtId="3" fontId="69" fillId="32" borderId="74" xfId="0" applyNumberFormat="1" applyFont="1" applyFill="1" applyBorder="1" applyAlignment="1" applyProtection="1">
      <alignment horizontal="center" vertical="center"/>
      <protection locked="0"/>
    </xf>
    <xf numFmtId="3" fontId="69" fillId="32" borderId="84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17" xfId="0" applyNumberFormat="1" applyFont="1" applyFill="1" applyBorder="1" applyAlignment="1" applyProtection="1">
      <alignment horizontal="center" vertical="center"/>
      <protection/>
    </xf>
    <xf numFmtId="0" fontId="69" fillId="0" borderId="55" xfId="0" applyFont="1" applyBorder="1" applyAlignment="1" applyProtection="1">
      <alignment horizontal="left" vertical="center" wrapText="1" indent="2"/>
      <protection/>
    </xf>
    <xf numFmtId="3" fontId="69" fillId="32" borderId="82" xfId="0" applyNumberFormat="1" applyFont="1" applyFill="1" applyBorder="1" applyAlignment="1" applyProtection="1">
      <alignment horizontal="center" vertical="center"/>
      <protection locked="0"/>
    </xf>
    <xf numFmtId="3" fontId="69" fillId="32" borderId="57" xfId="0" applyNumberFormat="1" applyFont="1" applyFill="1" applyBorder="1" applyAlignment="1" applyProtection="1">
      <alignment horizontal="center" vertical="center"/>
      <protection locked="0"/>
    </xf>
    <xf numFmtId="3" fontId="69" fillId="32" borderId="82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14" xfId="0" applyNumberFormat="1" applyFont="1" applyFill="1" applyBorder="1" applyAlignment="1" applyProtection="1">
      <alignment horizontal="center" vertical="center"/>
      <protection/>
    </xf>
    <xf numFmtId="0" fontId="69" fillId="0" borderId="92" xfId="0" applyFont="1" applyBorder="1" applyAlignment="1" applyProtection="1">
      <alignment horizontal="left" vertical="center" wrapText="1"/>
      <protection/>
    </xf>
    <xf numFmtId="3" fontId="69" fillId="0" borderId="100" xfId="0" applyNumberFormat="1" applyFont="1" applyFill="1" applyBorder="1" applyAlignment="1" applyProtection="1">
      <alignment horizontal="center" vertical="center"/>
      <protection/>
    </xf>
    <xf numFmtId="3" fontId="69" fillId="0" borderId="94" xfId="0" applyNumberFormat="1" applyFont="1" applyFill="1" applyBorder="1" applyAlignment="1" applyProtection="1">
      <alignment horizontal="center" vertical="center"/>
      <protection/>
    </xf>
    <xf numFmtId="3" fontId="69" fillId="0" borderId="101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/>
      <protection/>
    </xf>
    <xf numFmtId="0" fontId="69" fillId="0" borderId="17" xfId="0" applyFont="1" applyBorder="1" applyAlignment="1" applyProtection="1">
      <alignment horizontal="left" vertical="center" wrapText="1" indent="2"/>
      <protection/>
    </xf>
    <xf numFmtId="3" fontId="69" fillId="32" borderId="84" xfId="0" applyNumberFormat="1" applyFont="1" applyFill="1" applyBorder="1" applyAlignment="1" applyProtection="1">
      <alignment horizontal="center" vertical="center"/>
      <protection locked="0"/>
    </xf>
    <xf numFmtId="0" fontId="69" fillId="32" borderId="55" xfId="0" applyFont="1" applyFill="1" applyBorder="1" applyAlignment="1" applyProtection="1">
      <alignment horizontal="left" vertical="center" wrapText="1"/>
      <protection locked="0"/>
    </xf>
    <xf numFmtId="3" fontId="69" fillId="0" borderId="55" xfId="0" applyNumberFormat="1" applyFont="1" applyFill="1" applyBorder="1" applyAlignment="1" applyProtection="1">
      <alignment horizontal="center" vertical="center"/>
      <protection/>
    </xf>
    <xf numFmtId="3" fontId="69" fillId="0" borderId="102" xfId="0" applyNumberFormat="1" applyFont="1" applyFill="1" applyBorder="1" applyAlignment="1" applyProtection="1">
      <alignment horizontal="center"/>
      <protection/>
    </xf>
    <xf numFmtId="3" fontId="69" fillId="0" borderId="93" xfId="0" applyNumberFormat="1" applyFont="1" applyBorder="1" applyAlignment="1" applyProtection="1">
      <alignment horizontal="center"/>
      <protection/>
    </xf>
    <xf numFmtId="3" fontId="69" fillId="0" borderId="94" xfId="0" applyNumberFormat="1" applyFont="1" applyBorder="1" applyAlignment="1" applyProtection="1">
      <alignment horizontal="center"/>
      <protection/>
    </xf>
    <xf numFmtId="3" fontId="69" fillId="0" borderId="101" xfId="0" applyNumberFormat="1" applyFont="1" applyBorder="1" applyAlignment="1" applyProtection="1">
      <alignment horizontal="center"/>
      <protection/>
    </xf>
    <xf numFmtId="3" fontId="69" fillId="0" borderId="17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/>
      <protection/>
    </xf>
    <xf numFmtId="0" fontId="69" fillId="0" borderId="0" xfId="0" applyFont="1" applyBorder="1" applyAlignment="1" applyProtection="1">
      <alignment horizontal="center"/>
      <protection/>
    </xf>
    <xf numFmtId="0" fontId="75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10" fontId="6" fillId="0" borderId="0" xfId="0" applyNumberFormat="1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6" borderId="0" xfId="0" applyFont="1" applyFill="1" applyBorder="1" applyAlignment="1" applyProtection="1">
      <alignment vertical="center"/>
      <protection/>
    </xf>
    <xf numFmtId="49" fontId="65" fillId="33" borderId="0" xfId="58" applyNumberFormat="1" applyFont="1" applyFill="1" applyBorder="1" applyAlignment="1" applyProtection="1">
      <alignment horizontal="center" vertical="center"/>
      <protection/>
    </xf>
    <xf numFmtId="2" fontId="69" fillId="32" borderId="14" xfId="0" applyNumberFormat="1" applyFont="1" applyFill="1" applyBorder="1" applyAlignment="1" applyProtection="1">
      <alignment horizontal="left" vertical="center" indent="2"/>
      <protection/>
    </xf>
    <xf numFmtId="0" fontId="69" fillId="32" borderId="81" xfId="0" applyFont="1" applyFill="1" applyBorder="1" applyAlignment="1" applyProtection="1">
      <alignment horizontal="left" vertical="center" indent="2"/>
      <protection locked="0"/>
    </xf>
    <xf numFmtId="2" fontId="70" fillId="0" borderId="14" xfId="0" applyNumberFormat="1" applyFont="1" applyFill="1" applyBorder="1" applyAlignment="1" applyProtection="1">
      <alignment horizontal="justify" vertical="center"/>
      <protection/>
    </xf>
    <xf numFmtId="0" fontId="8" fillId="0" borderId="103" xfId="0" applyFont="1" applyFill="1" applyBorder="1" applyAlignment="1" applyProtection="1">
      <alignment horizontal="center" vertical="center" wrapText="1"/>
      <protection/>
    </xf>
    <xf numFmtId="198" fontId="69" fillId="32" borderId="52" xfId="0" applyNumberFormat="1" applyFont="1" applyFill="1" applyBorder="1" applyAlignment="1" applyProtection="1">
      <alignment horizontal="right" vertical="center"/>
      <protection locked="0"/>
    </xf>
    <xf numFmtId="198" fontId="69" fillId="32" borderId="39" xfId="0" applyNumberFormat="1" applyFont="1" applyFill="1" applyBorder="1" applyAlignment="1" applyProtection="1">
      <alignment horizontal="right" vertical="center"/>
      <protection locked="0"/>
    </xf>
    <xf numFmtId="198" fontId="69" fillId="32" borderId="26" xfId="0" applyNumberFormat="1" applyFont="1" applyFill="1" applyBorder="1" applyAlignment="1" applyProtection="1">
      <alignment horizontal="right" vertical="center"/>
      <protection locked="0"/>
    </xf>
    <xf numFmtId="198" fontId="69" fillId="32" borderId="79" xfId="0" applyNumberFormat="1" applyFont="1" applyFill="1" applyBorder="1" applyAlignment="1" applyProtection="1">
      <alignment horizontal="right" vertical="center"/>
      <protection locked="0"/>
    </xf>
    <xf numFmtId="198" fontId="69" fillId="32" borderId="72" xfId="0" applyNumberFormat="1" applyFont="1" applyFill="1" applyBorder="1" applyAlignment="1" applyProtection="1">
      <alignment horizontal="right" vertical="center"/>
      <protection locked="0"/>
    </xf>
    <xf numFmtId="2" fontId="66" fillId="0" borderId="0" xfId="0" applyNumberFormat="1" applyFont="1" applyFill="1" applyAlignment="1" applyProtection="1">
      <alignment horizontal="left" vertical="center"/>
      <protection/>
    </xf>
    <xf numFmtId="0" fontId="6" fillId="33" borderId="35" xfId="0" applyFont="1" applyFill="1" applyBorder="1" applyAlignment="1" applyProtection="1">
      <alignment horizontal="left" vertical="center"/>
      <protection/>
    </xf>
    <xf numFmtId="49" fontId="65" fillId="33" borderId="61" xfId="58" applyNumberFormat="1" applyFont="1" applyFill="1" applyBorder="1" applyAlignment="1" applyProtection="1">
      <alignment horizontal="left" vertical="center" indent="1"/>
      <protection/>
    </xf>
    <xf numFmtId="2" fontId="70" fillId="32" borderId="14" xfId="0" applyNumberFormat="1" applyFont="1" applyFill="1" applyBorder="1" applyAlignment="1" applyProtection="1">
      <alignment horizontal="left" vertical="center" indent="2"/>
      <protection/>
    </xf>
    <xf numFmtId="0" fontId="70" fillId="32" borderId="81" xfId="0" applyFont="1" applyFill="1" applyBorder="1" applyAlignment="1" applyProtection="1">
      <alignment horizontal="left" vertical="center" indent="2"/>
      <protection locked="0"/>
    </xf>
    <xf numFmtId="198" fontId="69" fillId="32" borderId="52" xfId="0" applyNumberFormat="1" applyFont="1" applyFill="1" applyBorder="1" applyAlignment="1" applyProtection="1">
      <alignment horizontal="right" vertical="center"/>
      <protection locked="0"/>
    </xf>
    <xf numFmtId="198" fontId="69" fillId="32" borderId="39" xfId="0" applyNumberFormat="1" applyFont="1" applyFill="1" applyBorder="1" applyAlignment="1" applyProtection="1">
      <alignment horizontal="right" vertical="center"/>
      <protection locked="0"/>
    </xf>
    <xf numFmtId="198" fontId="69" fillId="32" borderId="26" xfId="0" applyNumberFormat="1" applyFont="1" applyFill="1" applyBorder="1" applyAlignment="1" applyProtection="1">
      <alignment horizontal="right" vertical="center"/>
      <protection locked="0"/>
    </xf>
    <xf numFmtId="198" fontId="69" fillId="32" borderId="79" xfId="0" applyNumberFormat="1" applyFont="1" applyFill="1" applyBorder="1" applyAlignment="1" applyProtection="1">
      <alignment horizontal="right" vertical="center"/>
      <protection locked="0"/>
    </xf>
    <xf numFmtId="198" fontId="69" fillId="32" borderId="72" xfId="0" applyNumberFormat="1" applyFont="1" applyFill="1" applyBorder="1" applyAlignment="1" applyProtection="1">
      <alignment horizontal="right" vertical="center"/>
      <protection locked="0"/>
    </xf>
    <xf numFmtId="1" fontId="65" fillId="0" borderId="0" xfId="0" applyNumberFormat="1" applyFont="1" applyFill="1" applyBorder="1" applyAlignment="1" applyProtection="1">
      <alignment horizontal="right"/>
      <protection/>
    </xf>
    <xf numFmtId="0" fontId="65" fillId="0" borderId="0" xfId="0" applyFont="1" applyFill="1" applyBorder="1" applyAlignment="1" applyProtection="1">
      <alignment/>
      <protection/>
    </xf>
    <xf numFmtId="3" fontId="65" fillId="0" borderId="26" xfId="58" applyNumberFormat="1" applyFont="1" applyFill="1" applyBorder="1" applyAlignment="1" applyProtection="1">
      <alignment vertical="center"/>
      <protection locked="0"/>
    </xf>
    <xf numFmtId="3" fontId="65" fillId="0" borderId="70" xfId="58" applyNumberFormat="1" applyFont="1" applyFill="1" applyBorder="1" applyAlignment="1" applyProtection="1">
      <alignment vertical="center"/>
      <protection locked="0"/>
    </xf>
    <xf numFmtId="3" fontId="65" fillId="0" borderId="57" xfId="58" applyNumberFormat="1" applyFont="1" applyFill="1" applyBorder="1" applyAlignment="1" applyProtection="1">
      <alignment vertical="center"/>
      <protection locked="0"/>
    </xf>
    <xf numFmtId="3" fontId="65" fillId="0" borderId="71" xfId="58" applyNumberFormat="1" applyFont="1" applyFill="1" applyBorder="1" applyAlignment="1" applyProtection="1">
      <alignment vertical="center"/>
      <protection locked="0"/>
    </xf>
    <xf numFmtId="195" fontId="69" fillId="0" borderId="56" xfId="0" applyNumberFormat="1" applyFont="1" applyFill="1" applyBorder="1" applyAlignment="1" applyProtection="1">
      <alignment horizontal="right" vertical="center"/>
      <protection/>
    </xf>
    <xf numFmtId="195" fontId="69" fillId="0" borderId="57" xfId="0" applyNumberFormat="1" applyFont="1" applyFill="1" applyBorder="1" applyAlignment="1" applyProtection="1">
      <alignment horizontal="right" vertical="center"/>
      <protection/>
    </xf>
    <xf numFmtId="195" fontId="69" fillId="0" borderId="71" xfId="0" applyNumberFormat="1" applyFont="1" applyFill="1" applyBorder="1" applyAlignment="1" applyProtection="1">
      <alignment horizontal="right" vertical="center"/>
      <protection/>
    </xf>
    <xf numFmtId="0" fontId="65" fillId="33" borderId="0" xfId="0" applyFont="1" applyFill="1" applyBorder="1" applyAlignment="1" applyProtection="1">
      <alignment horizontal="left"/>
      <protection/>
    </xf>
    <xf numFmtId="2" fontId="71" fillId="0" borderId="10" xfId="0" applyNumberFormat="1" applyFont="1" applyBorder="1" applyAlignment="1" applyProtection="1">
      <alignment horizontal="right" vertical="center" wrapText="1"/>
      <protection/>
    </xf>
    <xf numFmtId="2" fontId="69" fillId="0" borderId="52" xfId="0" applyNumberFormat="1" applyFont="1" applyBorder="1" applyAlignment="1" applyProtection="1">
      <alignment horizontal="center" vertical="center"/>
      <protection/>
    </xf>
    <xf numFmtId="2" fontId="69" fillId="0" borderId="39" xfId="0" applyNumberFormat="1" applyFont="1" applyBorder="1" applyAlignment="1" applyProtection="1">
      <alignment horizontal="center" vertical="center"/>
      <protection/>
    </xf>
    <xf numFmtId="0" fontId="69" fillId="0" borderId="39" xfId="0" applyNumberFormat="1" applyFont="1" applyBorder="1" applyAlignment="1" applyProtection="1">
      <alignment horizontal="center" vertical="center"/>
      <protection/>
    </xf>
    <xf numFmtId="0" fontId="69" fillId="0" borderId="72" xfId="0" applyNumberFormat="1" applyFont="1" applyBorder="1" applyAlignment="1" applyProtection="1">
      <alignment horizontal="center" vertical="center"/>
      <protection/>
    </xf>
    <xf numFmtId="2" fontId="65" fillId="0" borderId="52" xfId="0" applyNumberFormat="1" applyFont="1" applyBorder="1" applyAlignment="1" applyProtection="1">
      <alignment horizontal="center" vertical="center"/>
      <protection/>
    </xf>
    <xf numFmtId="2" fontId="65" fillId="0" borderId="39" xfId="0" applyNumberFormat="1" applyFont="1" applyBorder="1" applyAlignment="1" applyProtection="1">
      <alignment horizontal="center" vertical="center"/>
      <protection/>
    </xf>
    <xf numFmtId="0" fontId="65" fillId="0" borderId="39" xfId="0" applyNumberFormat="1" applyFont="1" applyBorder="1" applyAlignment="1" applyProtection="1">
      <alignment horizontal="center" vertical="center"/>
      <protection/>
    </xf>
    <xf numFmtId="0" fontId="65" fillId="0" borderId="72" xfId="0" applyNumberFormat="1" applyFont="1" applyBorder="1" applyAlignment="1" applyProtection="1">
      <alignment horizontal="center" vertical="center"/>
      <protection/>
    </xf>
    <xf numFmtId="0" fontId="65" fillId="0" borderId="40" xfId="0" applyNumberFormat="1" applyFont="1" applyBorder="1" applyAlignment="1" applyProtection="1">
      <alignment horizontal="center" vertical="center"/>
      <protection/>
    </xf>
    <xf numFmtId="0" fontId="69" fillId="33" borderId="29" xfId="0" applyFont="1" applyFill="1" applyBorder="1" applyAlignment="1" applyProtection="1">
      <alignment/>
      <protection/>
    </xf>
    <xf numFmtId="0" fontId="73" fillId="33" borderId="29" xfId="0" applyFont="1" applyFill="1" applyBorder="1" applyAlignment="1" applyProtection="1">
      <alignment horizontal="right"/>
      <protection/>
    </xf>
    <xf numFmtId="0" fontId="73" fillId="33" borderId="29" xfId="0" applyFont="1" applyFill="1" applyBorder="1" applyAlignment="1" applyProtection="1">
      <alignment horizontal="center"/>
      <protection/>
    </xf>
    <xf numFmtId="0" fontId="70" fillId="33" borderId="29" xfId="0" applyFont="1" applyFill="1" applyBorder="1" applyAlignment="1" applyProtection="1">
      <alignment/>
      <protection/>
    </xf>
    <xf numFmtId="0" fontId="76" fillId="33" borderId="29" xfId="0" applyFont="1" applyFill="1" applyBorder="1" applyAlignment="1" applyProtection="1">
      <alignment/>
      <protection/>
    </xf>
    <xf numFmtId="49" fontId="69" fillId="0" borderId="87" xfId="0" applyNumberFormat="1" applyFont="1" applyFill="1" applyBorder="1" applyAlignment="1" applyProtection="1">
      <alignment horizontal="left" vertical="center" indent="1"/>
      <protection/>
    </xf>
    <xf numFmtId="0" fontId="77" fillId="0" borderId="0" xfId="0" applyNumberFormat="1" applyFont="1" applyFill="1" applyAlignment="1" applyProtection="1">
      <alignment vertical="center"/>
      <protection/>
    </xf>
    <xf numFmtId="1" fontId="65" fillId="0" borderId="29" xfId="0" applyNumberFormat="1" applyFont="1" applyFill="1" applyBorder="1" applyAlignment="1" applyProtection="1">
      <alignment horizontal="right"/>
      <protection/>
    </xf>
    <xf numFmtId="3" fontId="65" fillId="0" borderId="29" xfId="0" applyNumberFormat="1" applyFont="1" applyFill="1" applyBorder="1" applyAlignment="1" applyProtection="1">
      <alignment horizontal="right"/>
      <protection/>
    </xf>
    <xf numFmtId="0" fontId="65" fillId="0" borderId="29" xfId="0" applyFont="1" applyFill="1" applyBorder="1" applyAlignment="1" applyProtection="1">
      <alignment/>
      <protection/>
    </xf>
    <xf numFmtId="0" fontId="65" fillId="33" borderId="29" xfId="0" applyFont="1" applyFill="1" applyBorder="1" applyAlignment="1" applyProtection="1">
      <alignment/>
      <protection/>
    </xf>
    <xf numFmtId="3" fontId="65" fillId="0" borderId="29" xfId="0" applyNumberFormat="1" applyFont="1" applyFill="1" applyBorder="1" applyAlignment="1" applyProtection="1">
      <alignment horizontal="left"/>
      <protection/>
    </xf>
    <xf numFmtId="2" fontId="5" fillId="0" borderId="29" xfId="0" applyNumberFormat="1" applyFont="1" applyBorder="1" applyAlignment="1" applyProtection="1">
      <alignment/>
      <protection/>
    </xf>
    <xf numFmtId="1" fontId="67" fillId="0" borderId="29" xfId="58" applyNumberFormat="1" applyFont="1" applyFill="1" applyBorder="1" applyAlignment="1" applyProtection="1">
      <alignment vertical="center"/>
      <protection/>
    </xf>
    <xf numFmtId="3" fontId="67" fillId="0" borderId="29" xfId="58" applyNumberFormat="1" applyFont="1" applyFill="1" applyBorder="1" applyAlignment="1" applyProtection="1">
      <alignment vertical="center"/>
      <protection/>
    </xf>
    <xf numFmtId="0" fontId="65" fillId="33" borderId="29" xfId="0" applyFont="1" applyFill="1" applyBorder="1" applyAlignment="1" applyProtection="1">
      <alignment vertical="center"/>
      <protection/>
    </xf>
    <xf numFmtId="2" fontId="78" fillId="0" borderId="24" xfId="0" applyNumberFormat="1" applyFont="1" applyFill="1" applyBorder="1" applyAlignment="1" applyProtection="1">
      <alignment horizontal="justify" vertical="center"/>
      <protection/>
    </xf>
    <xf numFmtId="2" fontId="78" fillId="0" borderId="17" xfId="0" applyNumberFormat="1" applyFont="1" applyFill="1" applyBorder="1" applyAlignment="1" applyProtection="1">
      <alignment horizontal="justify" vertical="center"/>
      <protection/>
    </xf>
    <xf numFmtId="2" fontId="78" fillId="0" borderId="10" xfId="0" applyNumberFormat="1" applyFont="1" applyFill="1" applyBorder="1" applyAlignment="1" applyProtection="1">
      <alignment horizontal="justify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3" fontId="65" fillId="0" borderId="88" xfId="58" applyNumberFormat="1" applyFont="1" applyFill="1" applyBorder="1" applyAlignment="1" applyProtection="1">
      <alignment vertical="center"/>
      <protection/>
    </xf>
    <xf numFmtId="3" fontId="65" fillId="0" borderId="80" xfId="58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195" fontId="69" fillId="0" borderId="27" xfId="0" applyNumberFormat="1" applyFont="1" applyFill="1" applyBorder="1" applyAlignment="1" applyProtection="1">
      <alignment horizontal="right" vertical="center"/>
      <protection/>
    </xf>
    <xf numFmtId="195" fontId="69" fillId="0" borderId="26" xfId="0" applyNumberFormat="1" applyFont="1" applyFill="1" applyBorder="1" applyAlignment="1" applyProtection="1">
      <alignment horizontal="right" vertical="center"/>
      <protection/>
    </xf>
    <xf numFmtId="195" fontId="69" fillId="0" borderId="39" xfId="0" applyNumberFormat="1" applyFont="1" applyFill="1" applyBorder="1" applyAlignment="1" applyProtection="1">
      <alignment horizontal="right" vertical="center"/>
      <protection/>
    </xf>
    <xf numFmtId="195" fontId="69" fillId="0" borderId="70" xfId="0" applyNumberFormat="1" applyFont="1" applyFill="1" applyBorder="1" applyAlignment="1" applyProtection="1">
      <alignment horizontal="right" vertical="center"/>
      <protection/>
    </xf>
    <xf numFmtId="0" fontId="69" fillId="0" borderId="79" xfId="0" applyFont="1" applyFill="1" applyBorder="1" applyAlignment="1" applyProtection="1">
      <alignment horizontal="left" vertical="center" indent="3"/>
      <protection/>
    </xf>
    <xf numFmtId="0" fontId="69" fillId="0" borderId="10" xfId="0" applyFont="1" applyFill="1" applyBorder="1" applyAlignment="1" applyProtection="1">
      <alignment horizontal="left" vertical="center" indent="2"/>
      <protection/>
    </xf>
    <xf numFmtId="0" fontId="69" fillId="0" borderId="14" xfId="0" applyFont="1" applyFill="1" applyBorder="1" applyAlignment="1" applyProtection="1">
      <alignment horizontal="left" vertical="center"/>
      <protection/>
    </xf>
    <xf numFmtId="0" fontId="69" fillId="0" borderId="55" xfId="0" applyFont="1" applyFill="1" applyBorder="1" applyAlignment="1" applyProtection="1">
      <alignment horizontal="left" vertical="center" wrapText="1"/>
      <protection/>
    </xf>
    <xf numFmtId="2" fontId="66" fillId="0" borderId="10" xfId="0" applyNumberFormat="1" applyFont="1" applyBorder="1" applyAlignment="1" applyProtection="1">
      <alignment horizontal="right" vertical="center" wrapText="1"/>
      <protection/>
    </xf>
    <xf numFmtId="49" fontId="6" fillId="33" borderId="68" xfId="0" applyNumberFormat="1" applyFont="1" applyFill="1" applyBorder="1" applyAlignment="1" applyProtection="1">
      <alignment horizontal="left" vertical="center" indent="1"/>
      <protection/>
    </xf>
    <xf numFmtId="49" fontId="6" fillId="33" borderId="104" xfId="0" applyNumberFormat="1" applyFont="1" applyFill="1" applyBorder="1" applyAlignment="1" applyProtection="1">
      <alignment vertical="center"/>
      <protection/>
    </xf>
    <xf numFmtId="3" fontId="68" fillId="0" borderId="69" xfId="0" applyNumberFormat="1" applyFont="1" applyBorder="1" applyAlignment="1" applyProtection="1">
      <alignment horizontal="right" vertical="center"/>
      <protection/>
    </xf>
    <xf numFmtId="49" fontId="6" fillId="0" borderId="60" xfId="0" applyNumberFormat="1" applyFont="1" applyFill="1" applyBorder="1" applyAlignment="1" applyProtection="1">
      <alignment horizontal="left" vertical="center" indent="1"/>
      <protection/>
    </xf>
    <xf numFmtId="0" fontId="0" fillId="0" borderId="105" xfId="0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right" vertical="center" wrapText="1"/>
      <protection/>
    </xf>
    <xf numFmtId="3" fontId="68" fillId="0" borderId="105" xfId="0" applyNumberFormat="1" applyFont="1" applyFill="1" applyBorder="1" applyAlignment="1" applyProtection="1">
      <alignment horizontal="right" vertical="center"/>
      <protection/>
    </xf>
    <xf numFmtId="3" fontId="13" fillId="0" borderId="51" xfId="0" applyNumberFormat="1" applyFont="1" applyFill="1" applyBorder="1" applyAlignment="1" applyProtection="1">
      <alignment horizontal="right" vertical="center"/>
      <protection/>
    </xf>
    <xf numFmtId="49" fontId="65" fillId="0" borderId="68" xfId="0" applyNumberFormat="1" applyFont="1" applyFill="1" applyBorder="1" applyAlignment="1" applyProtection="1">
      <alignment horizontal="left" vertical="center" wrapText="1" indent="1"/>
      <protection/>
    </xf>
    <xf numFmtId="2" fontId="65" fillId="0" borderId="106" xfId="0" applyNumberFormat="1" applyFont="1" applyFill="1" applyBorder="1" applyAlignment="1" applyProtection="1">
      <alignment horizontal="right" vertical="center" wrapText="1"/>
      <protection/>
    </xf>
    <xf numFmtId="1" fontId="65" fillId="0" borderId="107" xfId="0" applyNumberFormat="1" applyFont="1" applyFill="1" applyBorder="1" applyAlignment="1" applyProtection="1">
      <alignment horizontal="right" vertical="center"/>
      <protection/>
    </xf>
    <xf numFmtId="1" fontId="65" fillId="0" borderId="108" xfId="0" applyNumberFormat="1" applyFont="1" applyFill="1" applyBorder="1" applyAlignment="1" applyProtection="1">
      <alignment horizontal="right" vertical="center"/>
      <protection/>
    </xf>
    <xf numFmtId="1" fontId="65" fillId="0" borderId="109" xfId="0" applyNumberFormat="1" applyFont="1" applyFill="1" applyBorder="1" applyAlignment="1" applyProtection="1">
      <alignment horizontal="right" vertical="center"/>
      <protection/>
    </xf>
    <xf numFmtId="49" fontId="65" fillId="0" borderId="60" xfId="0" applyNumberFormat="1" applyFont="1" applyFill="1" applyBorder="1" applyAlignment="1" applyProtection="1">
      <alignment horizontal="left" vertical="center" wrapText="1" indent="1"/>
      <protection/>
    </xf>
    <xf numFmtId="2" fontId="65" fillId="0" borderId="110" xfId="0" applyNumberFormat="1" applyFont="1" applyFill="1" applyBorder="1" applyAlignment="1" applyProtection="1">
      <alignment horizontal="right" vertical="center" wrapText="1"/>
      <protection/>
    </xf>
    <xf numFmtId="1" fontId="65" fillId="0" borderId="111" xfId="0" applyNumberFormat="1" applyFont="1" applyFill="1" applyBorder="1" applyAlignment="1" applyProtection="1">
      <alignment horizontal="right" vertical="center"/>
      <protection/>
    </xf>
    <xf numFmtId="1" fontId="65" fillId="0" borderId="112" xfId="0" applyNumberFormat="1" applyFont="1" applyFill="1" applyBorder="1" applyAlignment="1" applyProtection="1">
      <alignment horizontal="right" vertical="center"/>
      <protection/>
    </xf>
    <xf numFmtId="1" fontId="65" fillId="0" borderId="113" xfId="0" applyNumberFormat="1" applyFont="1" applyFill="1" applyBorder="1" applyAlignment="1" applyProtection="1">
      <alignment horizontal="right" vertical="center"/>
      <protection/>
    </xf>
    <xf numFmtId="3" fontId="65" fillId="0" borderId="114" xfId="58" applyNumberFormat="1" applyFont="1" applyFill="1" applyBorder="1" applyAlignment="1" applyProtection="1">
      <alignment vertical="center"/>
      <protection/>
    </xf>
    <xf numFmtId="2" fontId="65" fillId="0" borderId="115" xfId="0" applyNumberFormat="1" applyFont="1" applyFill="1" applyBorder="1" applyAlignment="1" applyProtection="1">
      <alignment horizontal="right" vertical="center" wrapText="1"/>
      <protection/>
    </xf>
    <xf numFmtId="0" fontId="65" fillId="0" borderId="112" xfId="0" applyNumberFormat="1" applyFont="1" applyFill="1" applyBorder="1" applyAlignment="1" applyProtection="1">
      <alignment horizontal="right" vertical="center"/>
      <protection/>
    </xf>
    <xf numFmtId="0" fontId="65" fillId="0" borderId="116" xfId="0" applyNumberFormat="1" applyFont="1" applyFill="1" applyBorder="1" applyAlignment="1" applyProtection="1">
      <alignment horizontal="right" vertical="center"/>
      <protection/>
    </xf>
    <xf numFmtId="0" fontId="70" fillId="32" borderId="106" xfId="0" applyFont="1" applyFill="1" applyBorder="1" applyAlignment="1" applyProtection="1">
      <alignment vertical="center"/>
      <protection/>
    </xf>
    <xf numFmtId="0" fontId="70" fillId="33" borderId="106" xfId="0" applyFont="1" applyFill="1" applyBorder="1" applyAlignment="1" applyProtection="1">
      <alignment vertical="center"/>
      <protection/>
    </xf>
    <xf numFmtId="0" fontId="69" fillId="33" borderId="106" xfId="0" applyFont="1" applyFill="1" applyBorder="1" applyAlignment="1" applyProtection="1">
      <alignment vertical="center"/>
      <protection/>
    </xf>
    <xf numFmtId="0" fontId="71" fillId="33" borderId="117" xfId="0" applyNumberFormat="1" applyFont="1" applyFill="1" applyBorder="1" applyAlignment="1" applyProtection="1">
      <alignment horizontal="center" vertical="center"/>
      <protection/>
    </xf>
    <xf numFmtId="0" fontId="71" fillId="33" borderId="29" xfId="0" applyNumberFormat="1" applyFont="1" applyFill="1" applyBorder="1" applyAlignment="1" applyProtection="1">
      <alignment horizontal="center"/>
      <protection/>
    </xf>
    <xf numFmtId="0" fontId="66" fillId="33" borderId="0" xfId="0" applyFont="1" applyFill="1" applyBorder="1" applyAlignment="1" applyProtection="1">
      <alignment horizontal="right"/>
      <protection/>
    </xf>
    <xf numFmtId="0" fontId="66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/>
      <protection/>
    </xf>
    <xf numFmtId="0" fontId="66" fillId="33" borderId="0" xfId="0" applyNumberFormat="1" applyFont="1" applyFill="1" applyBorder="1" applyAlignment="1" applyProtection="1">
      <alignment horizontal="center"/>
      <protection/>
    </xf>
    <xf numFmtId="0" fontId="66" fillId="33" borderId="29" xfId="0" applyFont="1" applyFill="1" applyBorder="1" applyAlignment="1" applyProtection="1">
      <alignment horizontal="right"/>
      <protection/>
    </xf>
    <xf numFmtId="0" fontId="66" fillId="33" borderId="29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/>
      <protection/>
    </xf>
    <xf numFmtId="0" fontId="66" fillId="33" borderId="29" xfId="0" applyNumberFormat="1" applyFont="1" applyFill="1" applyBorder="1" applyAlignment="1" applyProtection="1">
      <alignment horizontal="center"/>
      <protection/>
    </xf>
    <xf numFmtId="0" fontId="65" fillId="0" borderId="110" xfId="0" applyFont="1" applyFill="1" applyBorder="1" applyAlignment="1" applyProtection="1">
      <alignment vertical="center"/>
      <protection/>
    </xf>
    <xf numFmtId="0" fontId="65" fillId="33" borderId="110" xfId="0" applyFont="1" applyFill="1" applyBorder="1" applyAlignment="1" applyProtection="1">
      <alignment vertical="center"/>
      <protection/>
    </xf>
    <xf numFmtId="0" fontId="66" fillId="33" borderId="114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5" fillId="33" borderId="114" xfId="0" applyFont="1" applyFill="1" applyBorder="1" applyAlignment="1" applyProtection="1">
      <alignment vertical="center"/>
      <protection/>
    </xf>
    <xf numFmtId="2" fontId="66" fillId="0" borderId="17" xfId="0" applyNumberFormat="1" applyFont="1" applyBorder="1" applyAlignment="1" applyProtection="1">
      <alignment horizontal="right" vertical="center" wrapText="1"/>
      <protection/>
    </xf>
    <xf numFmtId="2" fontId="65" fillId="0" borderId="73" xfId="0" applyNumberFormat="1" applyFont="1" applyBorder="1" applyAlignment="1" applyProtection="1">
      <alignment horizontal="center" vertical="center"/>
      <protection/>
    </xf>
    <xf numFmtId="2" fontId="65" fillId="0" borderId="74" xfId="0" applyNumberFormat="1" applyFont="1" applyBorder="1" applyAlignment="1" applyProtection="1">
      <alignment horizontal="center" vertical="center"/>
      <protection/>
    </xf>
    <xf numFmtId="0" fontId="65" fillId="0" borderId="74" xfId="0" applyNumberFormat="1" applyFont="1" applyBorder="1" applyAlignment="1" applyProtection="1">
      <alignment horizontal="center" vertical="center"/>
      <protection/>
    </xf>
    <xf numFmtId="0" fontId="65" fillId="0" borderId="118" xfId="0" applyNumberFormat="1" applyFont="1" applyBorder="1" applyAlignment="1" applyProtection="1">
      <alignment horizontal="center" vertical="center"/>
      <protection/>
    </xf>
    <xf numFmtId="0" fontId="79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49" fontId="69" fillId="0" borderId="11" xfId="0" applyNumberFormat="1" applyFont="1" applyBorder="1" applyAlignment="1" applyProtection="1">
      <alignment horizontal="justify" vertical="center" wrapText="1"/>
      <protection/>
    </xf>
    <xf numFmtId="0" fontId="69" fillId="0" borderId="103" xfId="0" applyFont="1" applyBorder="1" applyAlignment="1" applyProtection="1">
      <alignment horizontal="center" wrapText="1"/>
      <protection/>
    </xf>
    <xf numFmtId="3" fontId="69" fillId="0" borderId="50" xfId="0" applyNumberFormat="1" applyFont="1" applyFill="1" applyBorder="1" applyAlignment="1" applyProtection="1">
      <alignment horizontal="center" vertical="center"/>
      <protection/>
    </xf>
    <xf numFmtId="3" fontId="69" fillId="0" borderId="64" xfId="0" applyNumberFormat="1" applyFont="1" applyFill="1" applyBorder="1" applyAlignment="1" applyProtection="1">
      <alignment horizontal="center" vertical="center"/>
      <protection/>
    </xf>
    <xf numFmtId="3" fontId="69" fillId="0" borderId="65" xfId="0" applyNumberFormat="1" applyFont="1" applyFill="1" applyBorder="1" applyAlignment="1" applyProtection="1">
      <alignment horizontal="center" vertical="center"/>
      <protection/>
    </xf>
    <xf numFmtId="3" fontId="69" fillId="0" borderId="50" xfId="0" applyNumberFormat="1" applyFont="1" applyFill="1" applyBorder="1" applyAlignment="1" applyProtection="1">
      <alignment horizontal="center"/>
      <protection/>
    </xf>
    <xf numFmtId="0" fontId="69" fillId="0" borderId="119" xfId="0" applyFont="1" applyBorder="1" applyAlignment="1" applyProtection="1">
      <alignment wrapText="1"/>
      <protection/>
    </xf>
    <xf numFmtId="0" fontId="69" fillId="0" borderId="120" xfId="0" applyFont="1" applyBorder="1" applyAlignment="1" applyProtection="1">
      <alignment horizontal="left" vertical="center" wrapText="1"/>
      <protection/>
    </xf>
    <xf numFmtId="3" fontId="69" fillId="0" borderId="121" xfId="0" applyNumberFormat="1" applyFont="1" applyFill="1" applyBorder="1" applyAlignment="1" applyProtection="1">
      <alignment horizontal="center" vertical="center"/>
      <protection/>
    </xf>
    <xf numFmtId="3" fontId="69" fillId="0" borderId="122" xfId="0" applyNumberFormat="1" applyFont="1" applyBorder="1" applyAlignment="1" applyProtection="1">
      <alignment horizontal="center"/>
      <protection/>
    </xf>
    <xf numFmtId="3" fontId="69" fillId="0" borderId="123" xfId="0" applyNumberFormat="1" applyFont="1" applyBorder="1" applyAlignment="1" applyProtection="1">
      <alignment horizontal="center"/>
      <protection/>
    </xf>
    <xf numFmtId="3" fontId="69" fillId="0" borderId="124" xfId="0" applyNumberFormat="1" applyFont="1" applyBorder="1" applyAlignment="1" applyProtection="1">
      <alignment horizontal="center"/>
      <protection/>
    </xf>
    <xf numFmtId="3" fontId="69" fillId="0" borderId="29" xfId="0" applyNumberFormat="1" applyFont="1" applyBorder="1" applyAlignment="1" applyProtection="1">
      <alignment horizontal="center"/>
      <protection/>
    </xf>
    <xf numFmtId="3" fontId="69" fillId="0" borderId="125" xfId="0" applyNumberFormat="1" applyFont="1" applyFill="1" applyBorder="1" applyAlignment="1" applyProtection="1">
      <alignment horizontal="center" vertical="center"/>
      <protection/>
    </xf>
    <xf numFmtId="3" fontId="69" fillId="0" borderId="126" xfId="0" applyNumberFormat="1" applyFont="1" applyFill="1" applyBorder="1" applyAlignment="1" applyProtection="1">
      <alignment horizontal="center" vertical="center"/>
      <protection/>
    </xf>
    <xf numFmtId="0" fontId="69" fillId="0" borderId="13" xfId="0" applyFont="1" applyBorder="1" applyAlignment="1" applyProtection="1">
      <alignment horizontal="left" vertical="center" wrapText="1" indent="2"/>
      <protection/>
    </xf>
    <xf numFmtId="3" fontId="69" fillId="32" borderId="52" xfId="0" applyNumberFormat="1" applyFont="1" applyFill="1" applyBorder="1" applyAlignment="1" applyProtection="1">
      <alignment horizontal="center" vertical="center"/>
      <protection locked="0"/>
    </xf>
    <xf numFmtId="3" fontId="69" fillId="32" borderId="39" xfId="0" applyNumberFormat="1" applyFont="1" applyFill="1" applyBorder="1" applyAlignment="1" applyProtection="1">
      <alignment horizontal="center" vertical="center"/>
      <protection locked="0"/>
    </xf>
    <xf numFmtId="3" fontId="69" fillId="32" borderId="79" xfId="0" applyNumberFormat="1" applyFont="1" applyFill="1" applyBorder="1" applyAlignment="1" applyProtection="1">
      <alignment horizontal="center" vertical="center" wrapText="1"/>
      <protection locked="0"/>
    </xf>
    <xf numFmtId="3" fontId="69" fillId="0" borderId="10" xfId="0" applyNumberFormat="1" applyFont="1" applyFill="1" applyBorder="1" applyAlignment="1" applyProtection="1">
      <alignment horizontal="center" vertical="center"/>
      <protection/>
    </xf>
    <xf numFmtId="3" fontId="69" fillId="0" borderId="63" xfId="0" applyNumberFormat="1" applyFont="1" applyFill="1" applyBorder="1" applyAlignment="1" applyProtection="1">
      <alignment horizontal="center" vertical="center"/>
      <protection/>
    </xf>
    <xf numFmtId="0" fontId="69" fillId="0" borderId="49" xfId="0" applyFont="1" applyBorder="1" applyAlignment="1" applyProtection="1">
      <alignment horizontal="center" vertical="center" wrapText="1"/>
      <protection/>
    </xf>
    <xf numFmtId="0" fontId="65" fillId="32" borderId="11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left" vertical="center"/>
      <protection locked="0"/>
    </xf>
    <xf numFmtId="1" fontId="8" fillId="32" borderId="0" xfId="0" applyNumberFormat="1" applyFont="1" applyFill="1" applyBorder="1" applyAlignment="1" applyProtection="1">
      <alignment horizontal="left" vertical="center"/>
      <protection/>
    </xf>
    <xf numFmtId="0" fontId="11" fillId="32" borderId="0" xfId="53" applyFont="1" applyFill="1" applyBorder="1" applyAlignment="1" applyProtection="1">
      <alignment horizontal="left" vertical="center"/>
      <protection locked="0"/>
    </xf>
    <xf numFmtId="49" fontId="6" fillId="32" borderId="0" xfId="0" applyNumberFormat="1" applyFont="1" applyFill="1" applyBorder="1" applyAlignment="1" applyProtection="1">
      <alignment horizontal="left" vertical="center"/>
      <protection locked="0"/>
    </xf>
    <xf numFmtId="0" fontId="65" fillId="32" borderId="0" xfId="0" applyFont="1" applyFill="1" applyAlignment="1" applyProtection="1">
      <alignment vertical="center"/>
      <protection/>
    </xf>
    <xf numFmtId="0" fontId="65" fillId="32" borderId="0" xfId="0" applyFont="1" applyFill="1" applyAlignment="1" applyProtection="1">
      <alignment horizontal="left" vertical="center"/>
      <protection/>
    </xf>
    <xf numFmtId="10" fontId="71" fillId="0" borderId="83" xfId="0" applyNumberFormat="1" applyFont="1" applyFill="1" applyBorder="1" applyAlignment="1" applyProtection="1">
      <alignment horizontal="right" vertical="center"/>
      <protection/>
    </xf>
    <xf numFmtId="10" fontId="71" fillId="0" borderId="83" xfId="0" applyNumberFormat="1" applyFont="1" applyFill="1" applyBorder="1" applyAlignment="1" applyProtection="1">
      <alignment horizontal="right" vertical="center"/>
      <protection locked="0"/>
    </xf>
    <xf numFmtId="10" fontId="71" fillId="30" borderId="63" xfId="0" applyNumberFormat="1" applyFont="1" applyFill="1" applyBorder="1" applyAlignment="1" applyProtection="1">
      <alignment horizontal="right" vertical="center"/>
      <protection locked="0"/>
    </xf>
    <xf numFmtId="3" fontId="65" fillId="0" borderId="0" xfId="58" applyNumberFormat="1" applyFont="1" applyFill="1" applyBorder="1" applyAlignment="1" applyProtection="1">
      <alignment horizontal="center" vertical="center"/>
      <protection/>
    </xf>
    <xf numFmtId="3" fontId="65" fillId="33" borderId="0" xfId="58" applyNumberFormat="1" applyFont="1" applyFill="1" applyBorder="1" applyAlignment="1" applyProtection="1">
      <alignment vertical="center"/>
      <protection/>
    </xf>
    <xf numFmtId="49" fontId="65" fillId="33" borderId="54" xfId="58" applyNumberFormat="1" applyFont="1" applyFill="1" applyBorder="1" applyAlignment="1" applyProtection="1">
      <alignment horizontal="left" vertical="center" indent="1"/>
      <protection/>
    </xf>
    <xf numFmtId="0" fontId="6" fillId="33" borderId="55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left" vertical="center"/>
      <protection/>
    </xf>
    <xf numFmtId="3" fontId="65" fillId="32" borderId="58" xfId="58" applyNumberFormat="1" applyFont="1" applyFill="1" applyBorder="1" applyAlignment="1" applyProtection="1">
      <alignment vertical="center"/>
      <protection locked="0"/>
    </xf>
    <xf numFmtId="0" fontId="69" fillId="0" borderId="127" xfId="0" applyFont="1" applyFill="1" applyBorder="1" applyAlignment="1" applyProtection="1">
      <alignment vertical="center"/>
      <protection/>
    </xf>
    <xf numFmtId="0" fontId="69" fillId="0" borderId="14" xfId="0" applyFont="1" applyFill="1" applyBorder="1" applyAlignment="1" applyProtection="1">
      <alignment vertical="center" wrapText="1"/>
      <protection/>
    </xf>
    <xf numFmtId="0" fontId="69" fillId="0" borderId="13" xfId="0" applyFont="1" applyFill="1" applyBorder="1" applyAlignment="1" applyProtection="1">
      <alignment vertical="center"/>
      <protection/>
    </xf>
    <xf numFmtId="0" fontId="69" fillId="0" borderId="55" xfId="0" applyFont="1" applyFill="1" applyBorder="1" applyAlignment="1" applyProtection="1">
      <alignment vertical="center"/>
      <protection/>
    </xf>
    <xf numFmtId="0" fontId="69" fillId="0" borderId="13" xfId="0" applyFont="1" applyFill="1" applyBorder="1" applyAlignment="1" applyProtection="1">
      <alignment vertical="center" wrapText="1"/>
      <protection/>
    </xf>
    <xf numFmtId="3" fontId="69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66" fillId="0" borderId="110" xfId="0" applyNumberFormat="1" applyFont="1" applyFill="1" applyBorder="1" applyAlignment="1" applyProtection="1">
      <alignment horizontal="right" vertical="center" wrapText="1"/>
      <protection/>
    </xf>
    <xf numFmtId="3" fontId="69" fillId="0" borderId="26" xfId="0" applyNumberFormat="1" applyFont="1" applyFill="1" applyBorder="1" applyAlignment="1" applyProtection="1">
      <alignment vertical="center"/>
      <protection locked="0"/>
    </xf>
    <xf numFmtId="3" fontId="69" fillId="0" borderId="70" xfId="0" applyNumberFormat="1" applyFont="1" applyFill="1" applyBorder="1" applyAlignment="1" applyProtection="1">
      <alignment vertical="center"/>
      <protection locked="0"/>
    </xf>
    <xf numFmtId="3" fontId="69" fillId="0" borderId="26" xfId="0" applyNumberFormat="1" applyFont="1" applyFill="1" applyBorder="1" applyAlignment="1" applyProtection="1">
      <alignment horizontal="right" vertical="center"/>
      <protection locked="0"/>
    </xf>
    <xf numFmtId="3" fontId="69" fillId="0" borderId="70" xfId="0" applyNumberFormat="1" applyFont="1" applyFill="1" applyBorder="1" applyAlignment="1" applyProtection="1">
      <alignment horizontal="right" vertical="center"/>
      <protection locked="0"/>
    </xf>
    <xf numFmtId="3" fontId="69" fillId="0" borderId="57" xfId="0" applyNumberFormat="1" applyFont="1" applyFill="1" applyBorder="1" applyAlignment="1" applyProtection="1">
      <alignment vertical="center"/>
      <protection locked="0"/>
    </xf>
    <xf numFmtId="3" fontId="69" fillId="0" borderId="71" xfId="0" applyNumberFormat="1" applyFont="1" applyFill="1" applyBorder="1" applyAlignment="1" applyProtection="1">
      <alignment vertical="center"/>
      <protection locked="0"/>
    </xf>
    <xf numFmtId="3" fontId="66" fillId="0" borderId="64" xfId="58" applyNumberFormat="1" applyFont="1" applyFill="1" applyBorder="1" applyAlignment="1" applyProtection="1">
      <alignment vertical="center"/>
      <protection/>
    </xf>
    <xf numFmtId="3" fontId="66" fillId="0" borderId="65" xfId="58" applyNumberFormat="1" applyFont="1" applyFill="1" applyBorder="1" applyAlignment="1" applyProtection="1">
      <alignment vertical="center"/>
      <protection/>
    </xf>
    <xf numFmtId="3" fontId="66" fillId="33" borderId="0" xfId="58" applyNumberFormat="1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/>
      <protection/>
    </xf>
    <xf numFmtId="49" fontId="65" fillId="33" borderId="0" xfId="58" applyNumberFormat="1" applyFont="1" applyFill="1" applyBorder="1" applyAlignment="1" applyProtection="1">
      <alignment horizontal="left" vertical="center" indent="1"/>
      <protection/>
    </xf>
    <xf numFmtId="3" fontId="65" fillId="0" borderId="0" xfId="58" applyNumberFormat="1" applyFont="1" applyFill="1" applyBorder="1" applyAlignment="1" applyProtection="1">
      <alignment vertical="center"/>
      <protection locked="0"/>
    </xf>
    <xf numFmtId="0" fontId="6" fillId="33" borderId="128" xfId="0" applyFont="1" applyFill="1" applyBorder="1" applyAlignment="1" applyProtection="1">
      <alignment horizontal="left" vertical="center" wrapText="1"/>
      <protection/>
    </xf>
    <xf numFmtId="3" fontId="65" fillId="0" borderId="83" xfId="58" applyNumberFormat="1" applyFont="1" applyFill="1" applyBorder="1" applyAlignment="1" applyProtection="1">
      <alignment vertical="center"/>
      <protection/>
    </xf>
    <xf numFmtId="0" fontId="65" fillId="33" borderId="35" xfId="0" applyFont="1" applyFill="1" applyBorder="1" applyAlignment="1" applyProtection="1">
      <alignment horizontal="left" vertical="center"/>
      <protection/>
    </xf>
    <xf numFmtId="0" fontId="65" fillId="33" borderId="35" xfId="0" applyFont="1" applyFill="1" applyBorder="1" applyAlignment="1" applyProtection="1">
      <alignment horizontal="left" vertical="center" indent="2"/>
      <protection/>
    </xf>
    <xf numFmtId="0" fontId="65" fillId="33" borderId="129" xfId="0" applyFont="1" applyFill="1" applyBorder="1" applyAlignment="1" applyProtection="1">
      <alignment horizontal="left" vertical="center"/>
      <protection/>
    </xf>
    <xf numFmtId="0" fontId="65" fillId="33" borderId="128" xfId="0" applyFont="1" applyFill="1" applyBorder="1" applyAlignment="1" applyProtection="1">
      <alignment horizontal="left" vertical="center"/>
      <protection/>
    </xf>
    <xf numFmtId="49" fontId="6" fillId="33" borderId="61" xfId="0" applyNumberFormat="1" applyFont="1" applyFill="1" applyBorder="1" applyAlignment="1" applyProtection="1">
      <alignment horizontal="left" vertical="center" indent="1"/>
      <protection/>
    </xf>
    <xf numFmtId="49" fontId="65" fillId="33" borderId="22" xfId="58" applyNumberFormat="1" applyFont="1" applyFill="1" applyBorder="1" applyAlignment="1" applyProtection="1">
      <alignment horizontal="left" vertical="center" indent="1"/>
      <protection/>
    </xf>
    <xf numFmtId="0" fontId="65" fillId="33" borderId="17" xfId="0" applyFont="1" applyFill="1" applyBorder="1" applyAlignment="1" applyProtection="1">
      <alignment vertical="center"/>
      <protection/>
    </xf>
    <xf numFmtId="3" fontId="65" fillId="0" borderId="17" xfId="58" applyNumberFormat="1" applyFont="1" applyFill="1" applyBorder="1" applyAlignment="1" applyProtection="1">
      <alignment horizontal="right" vertical="center"/>
      <protection/>
    </xf>
    <xf numFmtId="0" fontId="70" fillId="33" borderId="0" xfId="59" applyFont="1" applyFill="1" applyAlignment="1" applyProtection="1">
      <alignment horizontal="left" vertical="center"/>
      <protection/>
    </xf>
    <xf numFmtId="0" fontId="69" fillId="33" borderId="0" xfId="59" applyFont="1" applyFill="1" applyAlignment="1" applyProtection="1">
      <alignment horizontal="left" vertical="center"/>
      <protection/>
    </xf>
    <xf numFmtId="0" fontId="69" fillId="33" borderId="0" xfId="59" applyFont="1" applyFill="1" applyAlignment="1" applyProtection="1">
      <alignment vertical="center"/>
      <protection/>
    </xf>
    <xf numFmtId="0" fontId="72" fillId="33" borderId="0" xfId="59" applyFont="1" applyFill="1" applyAlignment="1" applyProtection="1">
      <alignment vertical="center"/>
      <protection/>
    </xf>
    <xf numFmtId="0" fontId="70" fillId="33" borderId="0" xfId="59" applyFont="1" applyFill="1" applyBorder="1" applyAlignment="1" applyProtection="1">
      <alignment vertical="center"/>
      <protection/>
    </xf>
    <xf numFmtId="0" fontId="69" fillId="33" borderId="0" xfId="59" applyFont="1" applyFill="1" applyBorder="1" applyAlignment="1" applyProtection="1">
      <alignment vertical="center"/>
      <protection/>
    </xf>
    <xf numFmtId="0" fontId="69" fillId="33" borderId="0" xfId="59" applyFont="1" applyFill="1" applyAlignment="1" applyProtection="1">
      <alignment horizontal="center" vertical="center"/>
      <protection/>
    </xf>
    <xf numFmtId="0" fontId="70" fillId="0" borderId="0" xfId="59" applyFont="1" applyAlignment="1" applyProtection="1">
      <alignment horizontal="left" vertical="center"/>
      <protection/>
    </xf>
    <xf numFmtId="0" fontId="69" fillId="0" borderId="0" xfId="59" applyFont="1" applyAlignment="1" applyProtection="1">
      <alignment horizontal="left" vertical="center"/>
      <protection/>
    </xf>
    <xf numFmtId="14" fontId="70" fillId="0" borderId="0" xfId="59" applyNumberFormat="1" applyFont="1" applyFill="1" applyAlignment="1" applyProtection="1">
      <alignment horizontal="left" vertical="center"/>
      <protection/>
    </xf>
    <xf numFmtId="49" fontId="69" fillId="0" borderId="0" xfId="59" applyNumberFormat="1" applyFont="1" applyFill="1" applyAlignment="1" applyProtection="1" quotePrefix="1">
      <alignment horizontal="left" vertical="center"/>
      <protection/>
    </xf>
    <xf numFmtId="0" fontId="69" fillId="0" borderId="0" xfId="59" applyFont="1" applyFill="1" applyAlignment="1" applyProtection="1">
      <alignment vertical="center"/>
      <protection/>
    </xf>
    <xf numFmtId="0" fontId="72" fillId="0" borderId="0" xfId="59" applyFont="1" applyFill="1" applyAlignment="1" applyProtection="1">
      <alignment vertical="center"/>
      <protection/>
    </xf>
    <xf numFmtId="0" fontId="69" fillId="0" borderId="0" xfId="59" applyFont="1" applyFill="1" applyAlignment="1" applyProtection="1">
      <alignment horizontal="center" vertical="center"/>
      <protection/>
    </xf>
    <xf numFmtId="0" fontId="69" fillId="0" borderId="0" xfId="59" applyFont="1" applyProtection="1">
      <alignment/>
      <protection/>
    </xf>
    <xf numFmtId="0" fontId="70" fillId="33" borderId="0" xfId="59" applyFont="1" applyFill="1" applyBorder="1" applyAlignment="1" applyProtection="1">
      <alignment horizontal="right" vertical="center"/>
      <protection/>
    </xf>
    <xf numFmtId="0" fontId="73" fillId="33" borderId="0" xfId="59" applyFont="1" applyFill="1" applyBorder="1" applyAlignment="1" applyProtection="1">
      <alignment horizontal="center" vertical="center"/>
      <protection/>
    </xf>
    <xf numFmtId="0" fontId="71" fillId="0" borderId="0" xfId="59" applyFont="1" applyAlignment="1" applyProtection="1">
      <alignment horizontal="left" vertical="center"/>
      <protection/>
    </xf>
    <xf numFmtId="0" fontId="72" fillId="0" borderId="0" xfId="59" applyFont="1" applyAlignment="1" applyProtection="1">
      <alignment horizontal="center"/>
      <protection/>
    </xf>
    <xf numFmtId="0" fontId="69" fillId="0" borderId="0" xfId="59" applyFont="1" applyAlignment="1" applyProtection="1">
      <alignment horizontal="left"/>
      <protection/>
    </xf>
    <xf numFmtId="0" fontId="72" fillId="0" borderId="0" xfId="59" applyFont="1" applyProtection="1">
      <alignment/>
      <protection/>
    </xf>
    <xf numFmtId="0" fontId="72" fillId="0" borderId="0" xfId="59" applyFont="1" applyBorder="1" applyProtection="1">
      <alignment/>
      <protection/>
    </xf>
    <xf numFmtId="0" fontId="65" fillId="0" borderId="0" xfId="59" applyFont="1" applyBorder="1" applyAlignment="1" applyProtection="1">
      <alignment horizontal="center" vertical="center" wrapText="1"/>
      <protection/>
    </xf>
    <xf numFmtId="0" fontId="66" fillId="0" borderId="0" xfId="59" applyFont="1" applyFill="1" applyBorder="1" applyAlignment="1" applyProtection="1">
      <alignment horizontal="center" vertical="center" wrapText="1"/>
      <protection/>
    </xf>
    <xf numFmtId="0" fontId="65" fillId="0" borderId="42" xfId="59" applyFont="1" applyBorder="1" applyAlignment="1" applyProtection="1">
      <alignment horizontal="center" vertical="center" wrapText="1"/>
      <protection/>
    </xf>
    <xf numFmtId="0" fontId="65" fillId="0" borderId="49" xfId="59" applyFont="1" applyBorder="1" applyAlignment="1" applyProtection="1">
      <alignment horizontal="center" vertical="center" wrapText="1"/>
      <protection/>
    </xf>
    <xf numFmtId="0" fontId="65" fillId="0" borderId="44" xfId="59" applyFont="1" applyBorder="1" applyAlignment="1" applyProtection="1">
      <alignment horizontal="center" vertical="center" wrapText="1"/>
      <protection/>
    </xf>
    <xf numFmtId="0" fontId="65" fillId="0" borderId="105" xfId="59" applyFont="1" applyBorder="1" applyAlignment="1" applyProtection="1">
      <alignment horizontal="center" vertical="center" wrapText="1"/>
      <protection/>
    </xf>
    <xf numFmtId="0" fontId="66" fillId="0" borderId="21" xfId="59" applyFont="1" applyBorder="1" applyAlignment="1" applyProtection="1">
      <alignment vertical="center" wrapText="1"/>
      <protection/>
    </xf>
    <xf numFmtId="3" fontId="66" fillId="0" borderId="111" xfId="59" applyNumberFormat="1" applyFont="1" applyFill="1" applyBorder="1" applyAlignment="1" applyProtection="1">
      <alignment horizontal="center" vertical="center"/>
      <protection/>
    </xf>
    <xf numFmtId="3" fontId="66" fillId="0" borderId="130" xfId="59" applyNumberFormat="1" applyFont="1" applyFill="1" applyBorder="1" applyAlignment="1" applyProtection="1">
      <alignment horizontal="center" vertical="center"/>
      <protection/>
    </xf>
    <xf numFmtId="3" fontId="66" fillId="0" borderId="107" xfId="59" applyNumberFormat="1" applyFont="1" applyFill="1" applyBorder="1" applyAlignment="1" applyProtection="1">
      <alignment horizontal="center" vertical="center"/>
      <protection/>
    </xf>
    <xf numFmtId="3" fontId="66" fillId="0" borderId="108" xfId="59" applyNumberFormat="1" applyFont="1" applyFill="1" applyBorder="1" applyAlignment="1" applyProtection="1">
      <alignment horizontal="center" vertical="center"/>
      <protection/>
    </xf>
    <xf numFmtId="3" fontId="66" fillId="0" borderId="109" xfId="59" applyNumberFormat="1" applyFont="1" applyFill="1" applyBorder="1" applyAlignment="1" applyProtection="1">
      <alignment horizontal="center" vertical="center"/>
      <protection/>
    </xf>
    <xf numFmtId="3" fontId="66" fillId="0" borderId="21" xfId="59" applyNumberFormat="1" applyFont="1" applyFill="1" applyBorder="1" applyAlignment="1" applyProtection="1">
      <alignment horizontal="center" vertical="center"/>
      <protection/>
    </xf>
    <xf numFmtId="49" fontId="65" fillId="0" borderId="10" xfId="59" applyNumberFormat="1" applyFont="1" applyBorder="1" applyAlignment="1" applyProtection="1">
      <alignment horizontal="center" vertical="center" wrapText="1"/>
      <protection/>
    </xf>
    <xf numFmtId="0" fontId="66" fillId="0" borderId="17" xfId="59" applyFont="1" applyBorder="1" applyAlignment="1" applyProtection="1">
      <alignment horizontal="left" vertical="center" wrapText="1"/>
      <protection/>
    </xf>
    <xf numFmtId="3" fontId="66" fillId="0" borderId="94" xfId="59" applyNumberFormat="1" applyFont="1" applyFill="1" applyBorder="1" applyAlignment="1" applyProtection="1">
      <alignment horizontal="center" vertical="center"/>
      <protection/>
    </xf>
    <xf numFmtId="0" fontId="65" fillId="0" borderId="10" xfId="59" applyFont="1" applyBorder="1" applyAlignment="1" applyProtection="1">
      <alignment horizontal="right" vertical="center" wrapText="1"/>
      <protection/>
    </xf>
    <xf numFmtId="3" fontId="65" fillId="0" borderId="93" xfId="59" applyNumberFormat="1" applyFont="1" applyFill="1" applyBorder="1" applyAlignment="1" applyProtection="1">
      <alignment horizontal="center" vertical="center"/>
      <protection/>
    </xf>
    <xf numFmtId="3" fontId="65" fillId="0" borderId="131" xfId="59" applyNumberFormat="1" applyFont="1" applyFill="1" applyBorder="1" applyAlignment="1" applyProtection="1">
      <alignment horizontal="center" vertical="center"/>
      <protection/>
    </xf>
    <xf numFmtId="3" fontId="65" fillId="0" borderId="107" xfId="59" applyNumberFormat="1" applyFont="1" applyFill="1" applyBorder="1" applyAlignment="1" applyProtection="1">
      <alignment horizontal="center" vertical="center"/>
      <protection/>
    </xf>
    <xf numFmtId="3" fontId="65" fillId="0" borderId="108" xfId="59" applyNumberFormat="1" applyFont="1" applyFill="1" applyBorder="1" applyAlignment="1" applyProtection="1">
      <alignment horizontal="center" vertical="center"/>
      <protection/>
    </xf>
    <xf numFmtId="3" fontId="65" fillId="0" borderId="109" xfId="59" applyNumberFormat="1" applyFont="1" applyFill="1" applyBorder="1" applyAlignment="1" applyProtection="1">
      <alignment horizontal="center" vertical="center"/>
      <protection/>
    </xf>
    <xf numFmtId="49" fontId="65" fillId="0" borderId="55" xfId="59" applyNumberFormat="1" applyFont="1" applyBorder="1" applyAlignment="1" applyProtection="1">
      <alignment horizontal="center" vertical="center" wrapText="1"/>
      <protection/>
    </xf>
    <xf numFmtId="0" fontId="65" fillId="0" borderId="55" xfId="59" applyFont="1" applyBorder="1" applyAlignment="1" applyProtection="1">
      <alignment horizontal="right" vertical="center" wrapText="1"/>
      <protection/>
    </xf>
    <xf numFmtId="0" fontId="65" fillId="0" borderId="37" xfId="59" applyFont="1" applyBorder="1" applyAlignment="1" applyProtection="1">
      <alignment horizontal="left" vertical="center"/>
      <protection/>
    </xf>
    <xf numFmtId="3" fontId="65" fillId="0" borderId="37" xfId="59" applyNumberFormat="1" applyFont="1" applyBorder="1" applyAlignment="1" applyProtection="1">
      <alignment horizontal="center"/>
      <protection/>
    </xf>
    <xf numFmtId="3" fontId="65" fillId="0" borderId="72" xfId="59" applyNumberFormat="1" applyFont="1" applyBorder="1" applyAlignment="1" applyProtection="1">
      <alignment horizontal="center"/>
      <protection/>
    </xf>
    <xf numFmtId="3" fontId="65" fillId="0" borderId="52" xfId="59" applyNumberFormat="1" applyFont="1" applyBorder="1" applyAlignment="1" applyProtection="1">
      <alignment horizontal="center"/>
      <protection/>
    </xf>
    <xf numFmtId="3" fontId="65" fillId="0" borderId="39" xfId="59" applyNumberFormat="1" applyFont="1" applyBorder="1" applyAlignment="1" applyProtection="1">
      <alignment horizontal="center"/>
      <protection/>
    </xf>
    <xf numFmtId="0" fontId="72" fillId="0" borderId="0" xfId="59" applyFont="1" applyAlignment="1" applyProtection="1">
      <alignment vertical="center"/>
      <protection/>
    </xf>
    <xf numFmtId="3" fontId="72" fillId="0" borderId="0" xfId="59" applyNumberFormat="1" applyFont="1" applyProtection="1">
      <alignment/>
      <protection/>
    </xf>
    <xf numFmtId="0" fontId="65" fillId="0" borderId="45" xfId="59" applyFont="1" applyBorder="1" applyAlignment="1" applyProtection="1">
      <alignment horizontal="right" vertical="center" wrapText="1"/>
      <protection/>
    </xf>
    <xf numFmtId="3" fontId="65" fillId="32" borderId="45" xfId="59" applyNumberFormat="1" applyFont="1" applyFill="1" applyBorder="1" applyAlignment="1" applyProtection="1">
      <alignment horizontal="center" vertical="center"/>
      <protection locked="0"/>
    </xf>
    <xf numFmtId="3" fontId="65" fillId="32" borderId="70" xfId="59" applyNumberFormat="1" applyFont="1" applyFill="1" applyBorder="1" applyAlignment="1" applyProtection="1">
      <alignment horizontal="center" vertical="center"/>
      <protection locked="0"/>
    </xf>
    <xf numFmtId="3" fontId="65" fillId="32" borderId="27" xfId="59" applyNumberFormat="1" applyFont="1" applyFill="1" applyBorder="1" applyAlignment="1" applyProtection="1">
      <alignment horizontal="center" vertical="center"/>
      <protection locked="0"/>
    </xf>
    <xf numFmtId="3" fontId="65" fillId="32" borderId="26" xfId="59" applyNumberFormat="1" applyFont="1" applyFill="1" applyBorder="1" applyAlignment="1" applyProtection="1">
      <alignment horizontal="center" vertical="center"/>
      <protection locked="0"/>
    </xf>
    <xf numFmtId="3" fontId="65" fillId="0" borderId="45" xfId="59" applyNumberFormat="1" applyFont="1" applyFill="1" applyBorder="1" applyAlignment="1" applyProtection="1">
      <alignment horizontal="center" vertical="center"/>
      <protection locked="0"/>
    </xf>
    <xf numFmtId="3" fontId="65" fillId="0" borderId="70" xfId="59" applyNumberFormat="1" applyFont="1" applyFill="1" applyBorder="1" applyAlignment="1" applyProtection="1">
      <alignment horizontal="center" vertical="center"/>
      <protection locked="0"/>
    </xf>
    <xf numFmtId="3" fontId="65" fillId="32" borderId="132" xfId="59" applyNumberFormat="1" applyFont="1" applyFill="1" applyBorder="1" applyAlignment="1" applyProtection="1">
      <alignment horizontal="center" vertical="center"/>
      <protection/>
    </xf>
    <xf numFmtId="3" fontId="65" fillId="32" borderId="75" xfId="59" applyNumberFormat="1" applyFont="1" applyFill="1" applyBorder="1" applyAlignment="1" applyProtection="1">
      <alignment horizontal="center" vertical="center"/>
      <protection/>
    </xf>
    <xf numFmtId="3" fontId="65" fillId="32" borderId="73" xfId="59" applyNumberFormat="1" applyFont="1" applyFill="1" applyBorder="1" applyAlignment="1" applyProtection="1">
      <alignment horizontal="center" vertical="center"/>
      <protection/>
    </xf>
    <xf numFmtId="3" fontId="65" fillId="32" borderId="74" xfId="59" applyNumberFormat="1" applyFont="1" applyFill="1" applyBorder="1" applyAlignment="1" applyProtection="1">
      <alignment horizontal="center" vertical="center"/>
      <protection/>
    </xf>
    <xf numFmtId="3" fontId="65" fillId="0" borderId="132" xfId="59" applyNumberFormat="1" applyFont="1" applyFill="1" applyBorder="1" applyAlignment="1" applyProtection="1">
      <alignment horizontal="center" vertical="center"/>
      <protection/>
    </xf>
    <xf numFmtId="3" fontId="65" fillId="0" borderId="75" xfId="59" applyNumberFormat="1" applyFont="1" applyFill="1" applyBorder="1" applyAlignment="1" applyProtection="1">
      <alignment horizontal="center" vertical="center"/>
      <protection/>
    </xf>
    <xf numFmtId="3" fontId="72" fillId="0" borderId="0" xfId="59" applyNumberFormat="1" applyFont="1" applyAlignment="1" applyProtection="1">
      <alignment vertical="center"/>
      <protection/>
    </xf>
    <xf numFmtId="0" fontId="65" fillId="0" borderId="133" xfId="59" applyFont="1" applyBorder="1" applyAlignment="1" applyProtection="1">
      <alignment horizontal="left" vertical="center" wrapText="1"/>
      <protection/>
    </xf>
    <xf numFmtId="3" fontId="65" fillId="0" borderId="27" xfId="59" applyNumberFormat="1" applyFont="1" applyFill="1" applyBorder="1" applyAlignment="1" applyProtection="1">
      <alignment horizontal="center" vertical="center"/>
      <protection locked="0"/>
    </xf>
    <xf numFmtId="3" fontId="65" fillId="0" borderId="26" xfId="59" applyNumberFormat="1" applyFont="1" applyFill="1" applyBorder="1" applyAlignment="1" applyProtection="1">
      <alignment horizontal="center" vertical="center"/>
      <protection locked="0"/>
    </xf>
    <xf numFmtId="3" fontId="65" fillId="32" borderId="134" xfId="59" applyNumberFormat="1" applyFont="1" applyFill="1" applyBorder="1" applyAlignment="1" applyProtection="1">
      <alignment horizontal="center" vertical="center"/>
      <protection locked="0"/>
    </xf>
    <xf numFmtId="3" fontId="65" fillId="32" borderId="71" xfId="59" applyNumberFormat="1" applyFont="1" applyFill="1" applyBorder="1" applyAlignment="1" applyProtection="1">
      <alignment horizontal="center" vertical="center"/>
      <protection locked="0"/>
    </xf>
    <xf numFmtId="3" fontId="65" fillId="32" borderId="56" xfId="59" applyNumberFormat="1" applyFont="1" applyFill="1" applyBorder="1" applyAlignment="1" applyProtection="1">
      <alignment horizontal="center" vertical="center"/>
      <protection locked="0"/>
    </xf>
    <xf numFmtId="3" fontId="65" fillId="32" borderId="57" xfId="59" applyNumberFormat="1" applyFont="1" applyFill="1" applyBorder="1" applyAlignment="1" applyProtection="1">
      <alignment horizontal="center" vertical="center"/>
      <protection locked="0"/>
    </xf>
    <xf numFmtId="3" fontId="65" fillId="0" borderId="56" xfId="59" applyNumberFormat="1" applyFont="1" applyFill="1" applyBorder="1" applyAlignment="1" applyProtection="1">
      <alignment horizontal="center" vertical="center"/>
      <protection locked="0"/>
    </xf>
    <xf numFmtId="3" fontId="65" fillId="0" borderId="71" xfId="59" applyNumberFormat="1" applyFont="1" applyFill="1" applyBorder="1" applyAlignment="1" applyProtection="1">
      <alignment horizontal="center" vertical="center"/>
      <protection locked="0"/>
    </xf>
    <xf numFmtId="0" fontId="65" fillId="0" borderId="135" xfId="59" applyFont="1" applyBorder="1" applyAlignment="1" applyProtection="1">
      <alignment horizontal="left" vertical="center" wrapText="1"/>
      <protection/>
    </xf>
    <xf numFmtId="3" fontId="65" fillId="0" borderId="37" xfId="59" applyNumberFormat="1" applyFont="1" applyFill="1" applyBorder="1" applyAlignment="1" applyProtection="1">
      <alignment horizontal="center" vertical="center"/>
      <protection/>
    </xf>
    <xf numFmtId="3" fontId="65" fillId="0" borderId="72" xfId="59" applyNumberFormat="1" applyFont="1" applyFill="1" applyBorder="1" applyAlignment="1" applyProtection="1">
      <alignment horizontal="center" vertical="center"/>
      <protection/>
    </xf>
    <xf numFmtId="3" fontId="65" fillId="0" borderId="52" xfId="59" applyNumberFormat="1" applyFont="1" applyFill="1" applyBorder="1" applyAlignment="1" applyProtection="1">
      <alignment horizontal="center" vertical="center"/>
      <protection/>
    </xf>
    <xf numFmtId="3" fontId="65" fillId="0" borderId="39" xfId="59" applyNumberFormat="1" applyFont="1" applyFill="1" applyBorder="1" applyAlignment="1" applyProtection="1">
      <alignment horizontal="center" vertical="center"/>
      <protection/>
    </xf>
    <xf numFmtId="0" fontId="65" fillId="0" borderId="134" xfId="59" applyFont="1" applyBorder="1" applyAlignment="1" applyProtection="1">
      <alignment horizontal="right" vertical="center" wrapText="1"/>
      <protection/>
    </xf>
    <xf numFmtId="3" fontId="65" fillId="32" borderId="109" xfId="59" applyNumberFormat="1" applyFont="1" applyFill="1" applyBorder="1" applyAlignment="1" applyProtection="1">
      <alignment horizontal="center" vertical="center"/>
      <protection locked="0"/>
    </xf>
    <xf numFmtId="49" fontId="65" fillId="0" borderId="17" xfId="59" applyNumberFormat="1" applyFont="1" applyBorder="1" applyAlignment="1" applyProtection="1">
      <alignment horizontal="center" vertical="center" wrapText="1"/>
      <protection/>
    </xf>
    <xf numFmtId="0" fontId="66" fillId="0" borderId="136" xfId="59" applyFont="1" applyBorder="1" applyAlignment="1" applyProtection="1">
      <alignment horizontal="left" vertical="center" wrapText="1"/>
      <protection/>
    </xf>
    <xf numFmtId="3" fontId="66" fillId="0" borderId="73" xfId="59" applyNumberFormat="1" applyFont="1" applyFill="1" applyBorder="1" applyAlignment="1" applyProtection="1">
      <alignment horizontal="center" vertical="center"/>
      <protection/>
    </xf>
    <xf numFmtId="3" fontId="66" fillId="0" borderId="137" xfId="59" applyNumberFormat="1" applyFont="1" applyFill="1" applyBorder="1" applyAlignment="1" applyProtection="1">
      <alignment horizontal="center" vertical="center"/>
      <protection/>
    </xf>
    <xf numFmtId="3" fontId="66" fillId="0" borderId="74" xfId="59" applyNumberFormat="1" applyFont="1" applyFill="1" applyBorder="1" applyAlignment="1" applyProtection="1">
      <alignment horizontal="center" vertical="center"/>
      <protection/>
    </xf>
    <xf numFmtId="3" fontId="66" fillId="0" borderId="75" xfId="59" applyNumberFormat="1" applyFont="1" applyFill="1" applyBorder="1" applyAlignment="1" applyProtection="1">
      <alignment horizontal="center" vertical="center"/>
      <protection/>
    </xf>
    <xf numFmtId="3" fontId="66" fillId="0" borderId="136" xfId="59" applyNumberFormat="1" applyFont="1" applyFill="1" applyBorder="1" applyAlignment="1" applyProtection="1">
      <alignment horizontal="center" vertical="center"/>
      <protection/>
    </xf>
    <xf numFmtId="0" fontId="65" fillId="0" borderId="134" xfId="59" applyFont="1" applyBorder="1" applyAlignment="1" applyProtection="1">
      <alignment horizontal="left" vertical="center" wrapText="1"/>
      <protection/>
    </xf>
    <xf numFmtId="0" fontId="65" fillId="0" borderId="0" xfId="59" applyFont="1" applyAlignment="1" applyProtection="1">
      <alignment/>
      <protection/>
    </xf>
    <xf numFmtId="0" fontId="76" fillId="33" borderId="0" xfId="59" applyFont="1" applyFill="1" applyBorder="1" applyAlignment="1" applyProtection="1">
      <alignment horizontal="right"/>
      <protection/>
    </xf>
    <xf numFmtId="0" fontId="80" fillId="33" borderId="0" xfId="59" applyFont="1" applyFill="1" applyBorder="1" applyAlignment="1" applyProtection="1">
      <alignment horizontal="center"/>
      <protection/>
    </xf>
    <xf numFmtId="0" fontId="66" fillId="0" borderId="0" xfId="59" applyFont="1" applyAlignment="1" applyProtection="1">
      <alignment horizontal="left"/>
      <protection/>
    </xf>
    <xf numFmtId="0" fontId="65" fillId="0" borderId="0" xfId="59" applyFont="1" applyAlignment="1" applyProtection="1">
      <alignment horizontal="center"/>
      <protection/>
    </xf>
    <xf numFmtId="0" fontId="65" fillId="0" borderId="0" xfId="59" applyFont="1" applyAlignment="1" applyProtection="1">
      <alignment horizontal="left"/>
      <protection/>
    </xf>
    <xf numFmtId="0" fontId="66" fillId="0" borderId="105" xfId="59" applyFont="1" applyBorder="1" applyAlignment="1" applyProtection="1">
      <alignment vertical="center" wrapText="1"/>
      <protection/>
    </xf>
    <xf numFmtId="3" fontId="66" fillId="0" borderId="113" xfId="59" applyNumberFormat="1" applyFont="1" applyFill="1" applyBorder="1" applyAlignment="1" applyProtection="1">
      <alignment horizontal="center" vertical="center"/>
      <protection/>
    </xf>
    <xf numFmtId="3" fontId="66" fillId="0" borderId="110" xfId="59" applyNumberFormat="1" applyFont="1" applyFill="1" applyBorder="1" applyAlignment="1" applyProtection="1">
      <alignment horizontal="center" vertical="center"/>
      <protection/>
    </xf>
    <xf numFmtId="3" fontId="66" fillId="0" borderId="112" xfId="59" applyNumberFormat="1" applyFont="1" applyFill="1" applyBorder="1" applyAlignment="1" applyProtection="1">
      <alignment horizontal="center" vertical="center"/>
      <protection/>
    </xf>
    <xf numFmtId="0" fontId="65" fillId="0" borderId="13" xfId="59" applyFont="1" applyBorder="1" applyProtection="1">
      <alignment/>
      <protection/>
    </xf>
    <xf numFmtId="49" fontId="66" fillId="0" borderId="17" xfId="59" applyNumberFormat="1" applyFont="1" applyBorder="1" applyAlignment="1" applyProtection="1">
      <alignment horizontal="left" vertical="center" wrapText="1"/>
      <protection/>
    </xf>
    <xf numFmtId="0" fontId="66" fillId="0" borderId="132" xfId="59" applyFont="1" applyBorder="1" applyAlignment="1" applyProtection="1">
      <alignment vertical="center" wrapText="1"/>
      <protection/>
    </xf>
    <xf numFmtId="3" fontId="66" fillId="0" borderId="84" xfId="59" applyNumberFormat="1" applyFont="1" applyFill="1" applyBorder="1" applyAlignment="1" applyProtection="1">
      <alignment horizontal="center" vertical="center"/>
      <protection/>
    </xf>
    <xf numFmtId="49" fontId="66" fillId="0" borderId="10" xfId="59" applyNumberFormat="1" applyFont="1" applyBorder="1" applyAlignment="1" applyProtection="1">
      <alignment horizontal="center" vertical="center" wrapText="1"/>
      <protection/>
    </xf>
    <xf numFmtId="0" fontId="66" fillId="0" borderId="133" xfId="59" applyFont="1" applyBorder="1" applyAlignment="1" applyProtection="1">
      <alignment vertical="center" wrapText="1"/>
      <protection/>
    </xf>
    <xf numFmtId="3" fontId="65" fillId="0" borderId="0" xfId="59" applyNumberFormat="1" applyFont="1" applyFill="1" applyBorder="1" applyAlignment="1" applyProtection="1">
      <alignment horizontal="center" vertical="center"/>
      <protection/>
    </xf>
    <xf numFmtId="3" fontId="65" fillId="0" borderId="38" xfId="59" applyNumberFormat="1" applyFont="1" applyFill="1" applyBorder="1" applyAlignment="1" applyProtection="1">
      <alignment horizontal="center" vertical="center"/>
      <protection/>
    </xf>
    <xf numFmtId="3" fontId="65" fillId="0" borderId="26" xfId="59" applyNumberFormat="1" applyFont="1" applyFill="1" applyBorder="1" applyAlignment="1" applyProtection="1">
      <alignment horizontal="center" vertical="center"/>
      <protection/>
    </xf>
    <xf numFmtId="3" fontId="65" fillId="0" borderId="70" xfId="59" applyNumberFormat="1" applyFont="1" applyFill="1" applyBorder="1" applyAlignment="1" applyProtection="1">
      <alignment horizontal="center" vertical="center"/>
      <protection/>
    </xf>
    <xf numFmtId="49" fontId="65" fillId="0" borderId="14" xfId="59" applyNumberFormat="1" applyFont="1" applyBorder="1" applyAlignment="1" applyProtection="1">
      <alignment horizontal="center" vertical="center" wrapText="1"/>
      <protection/>
    </xf>
    <xf numFmtId="0" fontId="65" fillId="0" borderId="14" xfId="59" applyFont="1" applyBorder="1" applyAlignment="1" applyProtection="1">
      <alignment horizontal="right" vertical="center" wrapText="1"/>
      <protection/>
    </xf>
    <xf numFmtId="3" fontId="65" fillId="32" borderId="46" xfId="59" applyNumberFormat="1" applyFont="1" applyFill="1" applyBorder="1" applyAlignment="1" applyProtection="1">
      <alignment horizontal="center" vertical="center"/>
      <protection locked="0"/>
    </xf>
    <xf numFmtId="3" fontId="65" fillId="32" borderId="129" xfId="59" applyNumberFormat="1" applyFont="1" applyFill="1" applyBorder="1" applyAlignment="1" applyProtection="1">
      <alignment horizontal="center" vertical="center"/>
      <protection locked="0"/>
    </xf>
    <xf numFmtId="0" fontId="81" fillId="0" borderId="0" xfId="59" applyFont="1" applyAlignment="1" applyProtection="1">
      <alignment vertical="center"/>
      <protection/>
    </xf>
    <xf numFmtId="0" fontId="65" fillId="0" borderId="37" xfId="59" applyFont="1" applyBorder="1" applyAlignment="1" applyProtection="1">
      <alignment horizontal="right" vertical="center" wrapText="1"/>
      <protection/>
    </xf>
    <xf numFmtId="3" fontId="65" fillId="32" borderId="37" xfId="59" applyNumberFormat="1" applyFont="1" applyFill="1" applyBorder="1" applyAlignment="1" applyProtection="1">
      <alignment horizontal="center" vertical="center"/>
      <protection locked="0"/>
    </xf>
    <xf numFmtId="3" fontId="65" fillId="32" borderId="38" xfId="59" applyNumberFormat="1" applyFont="1" applyFill="1" applyBorder="1" applyAlignment="1" applyProtection="1">
      <alignment horizontal="center" vertical="center"/>
      <protection locked="0"/>
    </xf>
    <xf numFmtId="3" fontId="65" fillId="32" borderId="39" xfId="59" applyNumberFormat="1" applyFont="1" applyFill="1" applyBorder="1" applyAlignment="1" applyProtection="1">
      <alignment horizontal="center" vertical="center"/>
      <protection locked="0"/>
    </xf>
    <xf numFmtId="3" fontId="65" fillId="32" borderId="79" xfId="59" applyNumberFormat="1" applyFont="1" applyFill="1" applyBorder="1" applyAlignment="1" applyProtection="1">
      <alignment horizontal="center" vertical="center"/>
      <protection locked="0"/>
    </xf>
    <xf numFmtId="3" fontId="65" fillId="0" borderId="72" xfId="59" applyNumberFormat="1" applyFont="1" applyFill="1" applyBorder="1" applyAlignment="1" applyProtection="1">
      <alignment horizontal="center" vertical="center"/>
      <protection locked="0"/>
    </xf>
    <xf numFmtId="49" fontId="66" fillId="0" borderId="14" xfId="59" applyNumberFormat="1" applyFont="1" applyBorder="1" applyAlignment="1" applyProtection="1">
      <alignment horizontal="center" vertical="center" wrapText="1"/>
      <protection/>
    </xf>
    <xf numFmtId="0" fontId="66" fillId="0" borderId="37" xfId="59" applyFont="1" applyBorder="1" applyAlignment="1" applyProtection="1">
      <alignment vertical="center" wrapText="1"/>
      <protection/>
    </xf>
    <xf numFmtId="3" fontId="65" fillId="0" borderId="79" xfId="59" applyNumberFormat="1" applyFont="1" applyFill="1" applyBorder="1" applyAlignment="1" applyProtection="1">
      <alignment horizontal="center" vertical="center"/>
      <protection/>
    </xf>
    <xf numFmtId="3" fontId="77" fillId="0" borderId="0" xfId="59" applyNumberFormat="1" applyFont="1" applyProtection="1">
      <alignment/>
      <protection/>
    </xf>
    <xf numFmtId="49" fontId="65" fillId="0" borderId="133" xfId="59" applyNumberFormat="1" applyFont="1" applyBorder="1" applyAlignment="1" applyProtection="1">
      <alignment horizontal="center" vertical="center" textRotation="90" wrapText="1"/>
      <protection/>
    </xf>
    <xf numFmtId="49" fontId="65" fillId="0" borderId="15" xfId="59" applyNumberFormat="1" applyFont="1" applyBorder="1" applyAlignment="1" applyProtection="1">
      <alignment horizontal="center" vertical="center" textRotation="90" wrapText="1"/>
      <protection/>
    </xf>
    <xf numFmtId="0" fontId="65" fillId="0" borderId="138" xfId="59" applyFont="1" applyBorder="1" applyAlignment="1" applyProtection="1">
      <alignment horizontal="right" vertical="center" wrapText="1"/>
      <protection/>
    </xf>
    <xf numFmtId="3" fontId="65" fillId="32" borderId="139" xfId="59" applyNumberFormat="1" applyFont="1" applyFill="1" applyBorder="1" applyAlignment="1" applyProtection="1">
      <alignment horizontal="center" vertical="center"/>
      <protection locked="0"/>
    </xf>
    <xf numFmtId="3" fontId="65" fillId="32" borderId="128" xfId="59" applyNumberFormat="1" applyFont="1" applyFill="1" applyBorder="1" applyAlignment="1" applyProtection="1">
      <alignment horizontal="center" vertical="center"/>
      <protection locked="0"/>
    </xf>
    <xf numFmtId="3" fontId="65" fillId="0" borderId="134" xfId="59" applyNumberFormat="1" applyFont="1" applyFill="1" applyBorder="1" applyAlignment="1" applyProtection="1">
      <alignment horizontal="center" vertical="center"/>
      <protection locked="0"/>
    </xf>
    <xf numFmtId="49" fontId="66" fillId="0" borderId="132" xfId="59" applyNumberFormat="1" applyFont="1" applyBorder="1" applyAlignment="1" applyProtection="1">
      <alignment vertical="center" wrapText="1"/>
      <protection/>
    </xf>
    <xf numFmtId="3" fontId="66" fillId="0" borderId="85" xfId="59" applyNumberFormat="1" applyFont="1" applyFill="1" applyBorder="1" applyAlignment="1" applyProtection="1">
      <alignment horizontal="center" vertical="center"/>
      <protection/>
    </xf>
    <xf numFmtId="49" fontId="65" fillId="0" borderId="10" xfId="59" applyNumberFormat="1" applyFont="1" applyBorder="1" applyAlignment="1" applyProtection="1">
      <alignment horizontal="right" vertical="center" wrapText="1"/>
      <protection/>
    </xf>
    <xf numFmtId="3" fontId="65" fillId="32" borderId="72" xfId="59" applyNumberFormat="1" applyFont="1" applyFill="1" applyBorder="1" applyAlignment="1" applyProtection="1">
      <alignment horizontal="center" vertical="center"/>
      <protection locked="0"/>
    </xf>
    <xf numFmtId="3" fontId="65" fillId="32" borderId="35" xfId="59" applyNumberFormat="1" applyFont="1" applyFill="1" applyBorder="1" applyAlignment="1" applyProtection="1">
      <alignment horizontal="center" vertical="center"/>
      <protection locked="0"/>
    </xf>
    <xf numFmtId="3" fontId="65" fillId="0" borderId="37" xfId="59" applyNumberFormat="1" applyFont="1" applyFill="1" applyBorder="1" applyAlignment="1" applyProtection="1">
      <alignment horizontal="center" vertical="center"/>
      <protection locked="0"/>
    </xf>
    <xf numFmtId="49" fontId="65" fillId="0" borderId="14" xfId="59" applyNumberFormat="1" applyFont="1" applyBorder="1" applyAlignment="1" applyProtection="1">
      <alignment horizontal="right" vertical="center" wrapText="1"/>
      <protection/>
    </xf>
    <xf numFmtId="49" fontId="65" fillId="0" borderId="55" xfId="59" applyNumberFormat="1" applyFont="1" applyBorder="1" applyAlignment="1" applyProtection="1">
      <alignment horizontal="right" vertical="center" wrapText="1"/>
      <protection/>
    </xf>
    <xf numFmtId="49" fontId="72" fillId="0" borderId="0" xfId="59" applyNumberFormat="1" applyFont="1" applyProtection="1">
      <alignment/>
      <protection/>
    </xf>
    <xf numFmtId="0" fontId="82" fillId="0" borderId="0" xfId="0" applyFont="1" applyAlignment="1">
      <alignment/>
    </xf>
    <xf numFmtId="0" fontId="83" fillId="0" borderId="0" xfId="0" applyFont="1" applyFill="1" applyAlignment="1" applyProtection="1">
      <alignment horizontal="left" vertical="justify"/>
      <protection/>
    </xf>
    <xf numFmtId="0" fontId="8" fillId="35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justify" vertical="center"/>
      <protection/>
    </xf>
    <xf numFmtId="0" fontId="5" fillId="0" borderId="140" xfId="0" applyFont="1" applyFill="1" applyBorder="1" applyAlignment="1" applyProtection="1">
      <alignment horizontal="left" vertical="center"/>
      <protection/>
    </xf>
    <xf numFmtId="0" fontId="5" fillId="0" borderId="141" xfId="0" applyFont="1" applyFill="1" applyBorder="1" applyAlignment="1" applyProtection="1">
      <alignment horizontal="left" vertical="center"/>
      <protection/>
    </xf>
    <xf numFmtId="0" fontId="5" fillId="0" borderId="142" xfId="0" applyFont="1" applyFill="1" applyBorder="1" applyAlignment="1" applyProtection="1">
      <alignment horizontal="left" vertical="center"/>
      <protection/>
    </xf>
    <xf numFmtId="0" fontId="5" fillId="0" borderId="120" xfId="0" applyFont="1" applyFill="1" applyBorder="1" applyAlignment="1" applyProtection="1">
      <alignment horizontal="left" vertical="center"/>
      <protection/>
    </xf>
    <xf numFmtId="2" fontId="5" fillId="0" borderId="143" xfId="0" applyNumberFormat="1" applyFont="1" applyBorder="1" applyAlignment="1" applyProtection="1">
      <alignment horizontal="center" vertical="center" wrapText="1"/>
      <protection/>
    </xf>
    <xf numFmtId="2" fontId="5" fillId="0" borderId="144" xfId="0" applyNumberFormat="1" applyFont="1" applyBorder="1" applyAlignment="1" applyProtection="1">
      <alignment horizontal="center" vertical="center" wrapText="1"/>
      <protection/>
    </xf>
    <xf numFmtId="2" fontId="5" fillId="0" borderId="142" xfId="0" applyNumberFormat="1" applyFont="1" applyBorder="1" applyAlignment="1" applyProtection="1">
      <alignment horizontal="center" vertical="center" wrapText="1"/>
      <protection/>
    </xf>
    <xf numFmtId="2" fontId="5" fillId="0" borderId="12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2" fontId="5" fillId="0" borderId="140" xfId="0" applyNumberFormat="1" applyFont="1" applyFill="1" applyBorder="1" applyAlignment="1" applyProtection="1">
      <alignment horizontal="left" vertical="center"/>
      <protection/>
    </xf>
    <xf numFmtId="2" fontId="5" fillId="0" borderId="141" xfId="0" applyNumberFormat="1" applyFont="1" applyFill="1" applyBorder="1" applyAlignment="1" applyProtection="1">
      <alignment horizontal="left" vertical="center"/>
      <protection/>
    </xf>
    <xf numFmtId="2" fontId="5" fillId="0" borderId="115" xfId="0" applyNumberFormat="1" applyFont="1" applyFill="1" applyBorder="1" applyAlignment="1" applyProtection="1">
      <alignment horizontal="left" vertical="center"/>
      <protection/>
    </xf>
    <xf numFmtId="2" fontId="5" fillId="0" borderId="21" xfId="0" applyNumberFormat="1" applyFont="1" applyFill="1" applyBorder="1" applyAlignment="1" applyProtection="1">
      <alignment horizontal="left" vertical="center"/>
      <protection/>
    </xf>
    <xf numFmtId="4" fontId="6" fillId="33" borderId="34" xfId="0" applyNumberFormat="1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6" fillId="33" borderId="68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9" fillId="0" borderId="87" xfId="0" applyFont="1" applyBorder="1" applyAlignment="1" applyProtection="1">
      <alignment horizontal="center" vertical="center" wrapText="1"/>
      <protection/>
    </xf>
    <xf numFmtId="0" fontId="69" fillId="0" borderId="31" xfId="0" applyFont="1" applyBorder="1" applyAlignment="1" applyProtection="1">
      <alignment horizontal="center" vertical="center" wrapText="1"/>
      <protection/>
    </xf>
    <xf numFmtId="0" fontId="71" fillId="0" borderId="145" xfId="0" applyNumberFormat="1" applyFont="1" applyBorder="1" applyAlignment="1" applyProtection="1">
      <alignment horizontal="center" vertical="center" wrapText="1"/>
      <protection/>
    </xf>
    <xf numFmtId="0" fontId="71" fillId="0" borderId="99" xfId="0" applyNumberFormat="1" applyFont="1" applyBorder="1" applyAlignment="1" applyProtection="1">
      <alignment horizontal="center" vertical="center" wrapText="1"/>
      <protection/>
    </xf>
    <xf numFmtId="2" fontId="69" fillId="0" borderId="132" xfId="0" applyNumberFormat="1" applyFont="1" applyFill="1" applyBorder="1" applyAlignment="1" applyProtection="1">
      <alignment horizontal="center" vertical="center"/>
      <protection/>
    </xf>
    <xf numFmtId="2" fontId="69" fillId="0" borderId="84" xfId="0" applyNumberFormat="1" applyFont="1" applyFill="1" applyBorder="1" applyAlignment="1" applyProtection="1">
      <alignment horizontal="center" vertical="center"/>
      <protection/>
    </xf>
    <xf numFmtId="2" fontId="69" fillId="0" borderId="136" xfId="0" applyNumberFormat="1" applyFont="1" applyFill="1" applyBorder="1" applyAlignment="1" applyProtection="1">
      <alignment horizontal="center" vertical="center"/>
      <protection/>
    </xf>
    <xf numFmtId="0" fontId="65" fillId="0" borderId="30" xfId="0" applyFont="1" applyBorder="1" applyAlignment="1" applyProtection="1">
      <alignment horizontal="center" vertical="center" wrapText="1"/>
      <protection/>
    </xf>
    <xf numFmtId="0" fontId="65" fillId="0" borderId="31" xfId="0" applyFont="1" applyBorder="1" applyAlignment="1" applyProtection="1">
      <alignment horizontal="center" vertical="center" wrapText="1"/>
      <protection/>
    </xf>
    <xf numFmtId="3" fontId="66" fillId="0" borderId="0" xfId="0" applyNumberFormat="1" applyFont="1" applyFill="1" applyBorder="1" applyAlignment="1" applyProtection="1">
      <alignment horizontal="justify" vertical="center"/>
      <protection/>
    </xf>
    <xf numFmtId="3" fontId="66" fillId="0" borderId="103" xfId="0" applyNumberFormat="1" applyFont="1" applyFill="1" applyBorder="1" applyAlignment="1" applyProtection="1">
      <alignment horizontal="justify" vertical="center"/>
      <protection/>
    </xf>
    <xf numFmtId="3" fontId="66" fillId="0" borderId="76" xfId="0" applyNumberFormat="1" applyFont="1" applyFill="1" applyBorder="1" applyAlignment="1" applyProtection="1">
      <alignment horizontal="justify" vertical="center"/>
      <protection/>
    </xf>
    <xf numFmtId="3" fontId="65" fillId="0" borderId="0" xfId="58" applyNumberFormat="1" applyFont="1" applyFill="1" applyBorder="1" applyAlignment="1" applyProtection="1">
      <alignment horizontal="center" vertical="center"/>
      <protection/>
    </xf>
    <xf numFmtId="0" fontId="69" fillId="0" borderId="59" xfId="0" applyFont="1" applyBorder="1" applyAlignment="1" applyProtection="1">
      <alignment horizontal="center" vertical="center" wrapText="1"/>
      <protection/>
    </xf>
    <xf numFmtId="0" fontId="69" fillId="0" borderId="87" xfId="0" applyFont="1" applyBorder="1" applyAlignment="1" applyProtection="1">
      <alignment wrapText="1"/>
      <protection/>
    </xf>
    <xf numFmtId="0" fontId="69" fillId="0" borderId="68" xfId="0" applyFont="1" applyBorder="1" applyAlignment="1" applyProtection="1">
      <alignment wrapText="1"/>
      <protection/>
    </xf>
    <xf numFmtId="0" fontId="69" fillId="0" borderId="146" xfId="0" applyFont="1" applyBorder="1" applyAlignment="1" applyProtection="1">
      <alignment horizontal="center" vertical="center" wrapText="1"/>
      <protection/>
    </xf>
    <xf numFmtId="0" fontId="69" fillId="0" borderId="147" xfId="0" applyFont="1" applyBorder="1" applyAlignment="1" applyProtection="1">
      <alignment horizontal="center" vertical="center" wrapText="1"/>
      <protection/>
    </xf>
    <xf numFmtId="0" fontId="69" fillId="0" borderId="39" xfId="0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 applyProtection="1">
      <alignment horizontal="center" vertical="center" wrapText="1"/>
      <protection/>
    </xf>
    <xf numFmtId="0" fontId="69" fillId="0" borderId="38" xfId="0" applyFont="1" applyBorder="1" applyAlignment="1" applyProtection="1">
      <alignment horizontal="center" vertical="center" wrapText="1"/>
      <protection/>
    </xf>
    <xf numFmtId="0" fontId="69" fillId="0" borderId="13" xfId="0" applyFont="1" applyBorder="1" applyAlignment="1" applyProtection="1">
      <alignment horizontal="center" vertical="center" wrapText="1"/>
      <protection/>
    </xf>
    <xf numFmtId="0" fontId="69" fillId="0" borderId="18" xfId="0" applyFont="1" applyBorder="1" applyAlignment="1" applyProtection="1">
      <alignment horizontal="center" vertical="center" wrapText="1"/>
      <protection/>
    </xf>
    <xf numFmtId="0" fontId="69" fillId="0" borderId="115" xfId="0" applyFont="1" applyBorder="1" applyAlignment="1" applyProtection="1">
      <alignment horizontal="center" vertical="center" wrapText="1"/>
      <protection/>
    </xf>
    <xf numFmtId="0" fontId="69" fillId="0" borderId="110" xfId="0" applyFont="1" applyBorder="1" applyAlignment="1" applyProtection="1">
      <alignment horizontal="center" vertical="center" wrapText="1"/>
      <protection/>
    </xf>
    <xf numFmtId="0" fontId="69" fillId="0" borderId="21" xfId="0" applyFont="1" applyBorder="1" applyAlignment="1" applyProtection="1">
      <alignment horizontal="center" vertical="center" wrapText="1"/>
      <protection/>
    </xf>
    <xf numFmtId="0" fontId="71" fillId="0" borderId="148" xfId="0" applyFont="1" applyBorder="1" applyAlignment="1" applyProtection="1">
      <alignment horizontal="center" vertical="center" wrapText="1"/>
      <protection/>
    </xf>
    <xf numFmtId="0" fontId="71" fillId="0" borderId="76" xfId="0" applyFont="1" applyBorder="1" applyAlignment="1" applyProtection="1">
      <alignment horizontal="center" vertical="center" wrapText="1"/>
      <protection/>
    </xf>
    <xf numFmtId="0" fontId="71" fillId="0" borderId="13" xfId="0" applyFont="1" applyBorder="1" applyAlignment="1" applyProtection="1">
      <alignment horizontal="center" vertical="center" wrapText="1"/>
      <protection/>
    </xf>
    <xf numFmtId="0" fontId="71" fillId="0" borderId="18" xfId="0" applyFont="1" applyBorder="1" applyAlignment="1" applyProtection="1">
      <alignment horizontal="center" vertical="center" wrapText="1"/>
      <protection/>
    </xf>
    <xf numFmtId="0" fontId="69" fillId="0" borderId="30" xfId="0" applyFont="1" applyBorder="1" applyAlignment="1" applyProtection="1">
      <alignment horizontal="center" vertical="center" textRotation="90" wrapText="1"/>
      <protection/>
    </xf>
    <xf numFmtId="0" fontId="69" fillId="0" borderId="87" xfId="0" applyFont="1" applyBorder="1" applyAlignment="1" applyProtection="1">
      <alignment horizontal="center" vertical="center" textRotation="90" wrapText="1"/>
      <protection/>
    </xf>
    <xf numFmtId="0" fontId="69" fillId="0" borderId="31" xfId="0" applyFont="1" applyBorder="1" applyAlignment="1" applyProtection="1">
      <alignment horizontal="center" vertical="center" textRotation="90"/>
      <protection/>
    </xf>
    <xf numFmtId="0" fontId="69" fillId="0" borderId="143" xfId="0" applyFont="1" applyBorder="1" applyAlignment="1" applyProtection="1">
      <alignment horizontal="center" vertical="center"/>
      <protection/>
    </xf>
    <xf numFmtId="0" fontId="69" fillId="0" borderId="133" xfId="0" applyFont="1" applyBorder="1" applyAlignment="1" applyProtection="1">
      <alignment horizontal="center" vertical="center"/>
      <protection/>
    </xf>
    <xf numFmtId="0" fontId="69" fillId="0" borderId="142" xfId="0" applyFont="1" applyBorder="1" applyAlignment="1" applyProtection="1">
      <alignment horizontal="center" vertical="center"/>
      <protection/>
    </xf>
    <xf numFmtId="0" fontId="69" fillId="0" borderId="87" xfId="0" applyFont="1" applyBorder="1" applyAlignment="1" applyProtection="1">
      <alignment horizontal="center" vertical="center" wrapText="1"/>
      <protection/>
    </xf>
    <xf numFmtId="0" fontId="69" fillId="0" borderId="68" xfId="0" applyFont="1" applyBorder="1" applyAlignment="1" applyProtection="1">
      <alignment horizontal="center" vertical="center" wrapText="1"/>
      <protection/>
    </xf>
    <xf numFmtId="0" fontId="69" fillId="0" borderId="0" xfId="59" applyFont="1" applyFill="1" applyAlignment="1" applyProtection="1">
      <alignment horizontal="center" vertical="center"/>
      <protection/>
    </xf>
    <xf numFmtId="0" fontId="65" fillId="0" borderId="30" xfId="59" applyFont="1" applyBorder="1" applyAlignment="1" applyProtection="1">
      <alignment horizontal="center" vertical="center" textRotation="90" wrapText="1"/>
      <protection/>
    </xf>
    <xf numFmtId="0" fontId="65" fillId="0" borderId="87" xfId="59" applyFont="1" applyBorder="1" applyAlignment="1" applyProtection="1">
      <alignment horizontal="center" vertical="center" textRotation="90" wrapText="1"/>
      <protection/>
    </xf>
    <xf numFmtId="0" fontId="65" fillId="0" borderId="31" xfId="59" applyFont="1" applyBorder="1" applyAlignment="1" applyProtection="1">
      <alignment horizontal="center" vertical="center" textRotation="90" wrapText="1"/>
      <protection/>
    </xf>
    <xf numFmtId="0" fontId="65" fillId="0" borderId="11" xfId="59" applyFont="1" applyBorder="1" applyAlignment="1" applyProtection="1">
      <alignment horizontal="center" vertical="center" textRotation="90" wrapText="1"/>
      <protection/>
    </xf>
    <xf numFmtId="0" fontId="65" fillId="0" borderId="13" xfId="59" applyFont="1" applyBorder="1" applyAlignment="1" applyProtection="1">
      <alignment horizontal="center" vertical="center" textRotation="90" wrapText="1"/>
      <protection/>
    </xf>
    <xf numFmtId="0" fontId="65" fillId="0" borderId="18" xfId="59" applyFont="1" applyBorder="1" applyAlignment="1" applyProtection="1">
      <alignment horizontal="center" vertical="center" textRotation="90" wrapText="1"/>
      <protection/>
    </xf>
    <xf numFmtId="0" fontId="65" fillId="0" borderId="143" xfId="59" applyFont="1" applyBorder="1" applyAlignment="1" applyProtection="1">
      <alignment horizontal="center" vertical="center" wrapText="1"/>
      <protection/>
    </xf>
    <xf numFmtId="0" fontId="65" fillId="0" borderId="133" xfId="59" applyFont="1" applyBorder="1" applyAlignment="1" applyProtection="1">
      <alignment horizontal="center" vertical="center" wrapText="1"/>
      <protection/>
    </xf>
    <xf numFmtId="0" fontId="65" fillId="0" borderId="142" xfId="59" applyFont="1" applyBorder="1" applyAlignment="1" applyProtection="1">
      <alignment horizontal="center" vertical="center" wrapText="1"/>
      <protection/>
    </xf>
    <xf numFmtId="0" fontId="65" fillId="0" borderId="11" xfId="59" applyFont="1" applyBorder="1" applyAlignment="1" applyProtection="1">
      <alignment horizontal="center" vertical="center" wrapText="1"/>
      <protection/>
    </xf>
    <xf numFmtId="0" fontId="65" fillId="0" borderId="115" xfId="59" applyFont="1" applyBorder="1" applyAlignment="1" applyProtection="1">
      <alignment horizontal="center" vertical="center" wrapText="1"/>
      <protection/>
    </xf>
    <xf numFmtId="0" fontId="65" fillId="0" borderId="110" xfId="59" applyFont="1" applyBorder="1" applyAlignment="1" applyProtection="1">
      <alignment horizontal="center" vertical="center" wrapText="1"/>
      <protection/>
    </xf>
    <xf numFmtId="0" fontId="65" fillId="0" borderId="145" xfId="59" applyFont="1" applyBorder="1" applyAlignment="1" applyProtection="1">
      <alignment horizontal="center" vertical="center" wrapText="1"/>
      <protection/>
    </xf>
    <xf numFmtId="0" fontId="66" fillId="0" borderId="37" xfId="59" applyFont="1" applyBorder="1" applyAlignment="1" applyProtection="1">
      <alignment horizontal="center" vertical="center" wrapText="1"/>
      <protection/>
    </xf>
    <xf numFmtId="0" fontId="66" fillId="0" borderId="35" xfId="59" applyFont="1" applyBorder="1" applyAlignment="1" applyProtection="1">
      <alignment horizontal="center" vertical="center" wrapText="1"/>
      <protection/>
    </xf>
    <xf numFmtId="0" fontId="65" fillId="0" borderId="149" xfId="59" applyFont="1" applyBorder="1" applyAlignment="1" applyProtection="1">
      <alignment horizontal="center" vertical="center" wrapText="1"/>
      <protection/>
    </xf>
    <xf numFmtId="0" fontId="65" fillId="0" borderId="150" xfId="59" applyFont="1" applyBorder="1" applyAlignment="1" applyProtection="1">
      <alignment horizontal="center" vertical="center" wrapText="1"/>
      <protection/>
    </xf>
    <xf numFmtId="0" fontId="65" fillId="0" borderId="151" xfId="59" applyFont="1" applyBorder="1" applyAlignment="1" applyProtection="1">
      <alignment horizontal="center" vertical="center" wrapText="1"/>
      <protection/>
    </xf>
    <xf numFmtId="0" fontId="65" fillId="0" borderId="152" xfId="59" applyFont="1" applyBorder="1" applyAlignment="1" applyProtection="1">
      <alignment horizontal="center" vertical="center" wrapText="1"/>
      <protection/>
    </xf>
    <xf numFmtId="0" fontId="65" fillId="0" borderId="153" xfId="59" applyFont="1" applyBorder="1" applyAlignment="1" applyProtection="1">
      <alignment horizontal="center" vertical="center" wrapText="1"/>
      <protection/>
    </xf>
    <xf numFmtId="0" fontId="65" fillId="0" borderId="154" xfId="59" applyFont="1" applyBorder="1" applyAlignment="1" applyProtection="1">
      <alignment horizontal="center" vertical="center" wrapText="1"/>
      <protection/>
    </xf>
    <xf numFmtId="0" fontId="66" fillId="0" borderId="37" xfId="59" applyFont="1" applyFill="1" applyBorder="1" applyAlignment="1" applyProtection="1">
      <alignment horizontal="center" vertical="center" wrapText="1"/>
      <protection/>
    </xf>
    <xf numFmtId="0" fontId="66" fillId="0" borderId="88" xfId="59" applyFont="1" applyFill="1" applyBorder="1" applyAlignment="1" applyProtection="1">
      <alignment horizontal="center" vertical="center" wrapText="1"/>
      <protection/>
    </xf>
    <xf numFmtId="0" fontId="65" fillId="0" borderId="155" xfId="59" applyFont="1" applyBorder="1" applyAlignment="1" applyProtection="1">
      <alignment horizontal="center" vertical="center" wrapText="1"/>
      <protection/>
    </xf>
    <xf numFmtId="0" fontId="65" fillId="0" borderId="124" xfId="59" applyFont="1" applyBorder="1" applyAlignment="1" applyProtection="1">
      <alignment horizontal="center" vertical="center" wrapText="1"/>
      <protection/>
    </xf>
    <xf numFmtId="0" fontId="65" fillId="0" borderId="15" xfId="59" applyFont="1" applyBorder="1" applyAlignment="1" applyProtection="1">
      <alignment horizontal="center" vertical="center" textRotation="90" wrapText="1"/>
      <protection/>
    </xf>
    <xf numFmtId="0" fontId="71" fillId="0" borderId="0" xfId="59" applyFont="1" applyBorder="1" applyAlignment="1" applyProtection="1">
      <alignment horizontal="center" vertical="center" wrapText="1"/>
      <protection/>
    </xf>
    <xf numFmtId="0" fontId="71" fillId="0" borderId="0" xfId="59" applyFont="1" applyBorder="1" applyAlignment="1" applyProtection="1">
      <alignment horizontal="right" vertical="center" wrapText="1"/>
      <protection/>
    </xf>
    <xf numFmtId="0" fontId="69" fillId="0" borderId="0" xfId="59" applyFont="1" applyBorder="1" applyAlignment="1" applyProtection="1">
      <alignment horizontal="right" vertical="center" wrapText="1"/>
      <protection/>
    </xf>
    <xf numFmtId="0" fontId="65" fillId="0" borderId="12" xfId="59" applyFont="1" applyBorder="1" applyAlignment="1" applyProtection="1">
      <alignment horizontal="center" vertical="center" textRotation="90" wrapText="1"/>
      <protection/>
    </xf>
    <xf numFmtId="0" fontId="65" fillId="0" borderId="16" xfId="59" applyFont="1" applyBorder="1" applyAlignment="1" applyProtection="1">
      <alignment horizontal="center" vertical="center" wrapText="1"/>
      <protection/>
    </xf>
    <xf numFmtId="0" fontId="65" fillId="0" borderId="120" xfId="59" applyFont="1" applyBorder="1" applyAlignment="1" applyProtection="1">
      <alignment horizontal="center" vertical="center" wrapText="1"/>
      <protection/>
    </xf>
    <xf numFmtId="49" fontId="65" fillId="0" borderId="13" xfId="59" applyNumberFormat="1" applyFont="1" applyBorder="1" applyAlignment="1" applyProtection="1">
      <alignment horizontal="center" vertical="center" textRotation="90" wrapText="1"/>
      <protection/>
    </xf>
    <xf numFmtId="49" fontId="65" fillId="0" borderId="12" xfId="59" applyNumberFormat="1" applyFont="1" applyBorder="1" applyAlignment="1" applyProtection="1">
      <alignment horizontal="center" vertical="center" textRotation="90" wrapText="1"/>
      <protection/>
    </xf>
    <xf numFmtId="49" fontId="65" fillId="0" borderId="15" xfId="59" applyNumberFormat="1" applyFont="1" applyBorder="1" applyAlignment="1" applyProtection="1">
      <alignment horizontal="center" vertical="center" textRotation="90" wrapText="1"/>
      <protection/>
    </xf>
    <xf numFmtId="0" fontId="65" fillId="0" borderId="21" xfId="59" applyFont="1" applyBorder="1" applyAlignment="1" applyProtection="1">
      <alignment horizontal="center" vertical="center" wrapText="1"/>
      <protection/>
    </xf>
    <xf numFmtId="0" fontId="65" fillId="0" borderId="103" xfId="59" applyFont="1" applyBorder="1" applyAlignment="1" applyProtection="1">
      <alignment horizontal="center" vertical="center" wrapText="1"/>
      <protection/>
    </xf>
    <xf numFmtId="0" fontId="71" fillId="0" borderId="91" xfId="0" applyNumberFormat="1" applyFont="1" applyBorder="1" applyAlignment="1" applyProtection="1">
      <alignment horizontal="center" vertical="center" wrapText="1"/>
      <protection/>
    </xf>
    <xf numFmtId="0" fontId="69" fillId="33" borderId="156" xfId="0" applyFont="1" applyFill="1" applyBorder="1" applyAlignment="1" applyProtection="1">
      <alignment horizontal="right" vertical="center"/>
      <protection/>
    </xf>
    <xf numFmtId="0" fontId="69" fillId="33" borderId="106" xfId="0" applyFont="1" applyFill="1" applyBorder="1" applyAlignment="1" applyProtection="1">
      <alignment horizontal="right" vertical="center"/>
      <protection/>
    </xf>
    <xf numFmtId="0" fontId="65" fillId="0" borderId="59" xfId="0" applyFont="1" applyBorder="1" applyAlignment="1" applyProtection="1">
      <alignment horizontal="center" vertical="center" wrapText="1"/>
      <protection/>
    </xf>
    <xf numFmtId="0" fontId="65" fillId="0" borderId="87" xfId="0" applyFont="1" applyBorder="1" applyAlignment="1" applyProtection="1">
      <alignment horizontal="center" vertical="center" wrapText="1"/>
      <protection/>
    </xf>
    <xf numFmtId="3" fontId="66" fillId="0" borderId="20" xfId="0" applyNumberFormat="1" applyFont="1" applyFill="1" applyBorder="1" applyAlignment="1" applyProtection="1">
      <alignment horizontal="justify" vertical="center"/>
      <protection/>
    </xf>
    <xf numFmtId="0" fontId="65" fillId="33" borderId="157" xfId="0" applyFont="1" applyFill="1" applyBorder="1" applyAlignment="1" applyProtection="1">
      <alignment horizontal="right" vertical="center"/>
      <protection/>
    </xf>
    <xf numFmtId="0" fontId="65" fillId="33" borderId="110" xfId="0" applyFont="1" applyFill="1" applyBorder="1" applyAlignment="1" applyProtection="1">
      <alignment horizontal="righ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S0" xfId="65"/>
    <cellStyle name="S1" xfId="66"/>
    <cellStyle name="S2" xfId="67"/>
    <cellStyle name="S3" xfId="68"/>
    <cellStyle name="S4" xfId="69"/>
    <cellStyle name="Standard_A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590550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FILES/InfoKod/IC-T-G%20Distribucija%202013_Naziv%20ES_dd%20mm%20g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ers.rs/Users\dejana.milovanovic\AppData\Local\Microsoft\Windows\Temporary%20Internet%20Files\Content.Outlook\ZYF0PK38\za%20slanje2-IC-T-G%20Transport%2016_2011_Naziv%20ES_sestomesecno_d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23-11-10_IC-T-G_Distribucija-polugodisnje_Naziv%20ES_dd%20mm%20gg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TE za regulatorni period t"/>
      <sheetName val="2. Ostvarenje 2012 "/>
      <sheetName val="3. Ostvarenje 2011"/>
      <sheetName val="4. Ostvarenje 2010"/>
      <sheetName val="5. Nova Met 2012"/>
      <sheetName val="6. Plan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Коlicine "/>
      <sheetName val="2. Kapacitet "/>
      <sheetName val="3. Investije u gasovod"/>
      <sheetName val="4. Investije u meri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KE energent"/>
      <sheetName val="2. KE kap i mi"/>
      <sheetName val="3. Investicije u mrezu"/>
      <sheetName val="4. Priključci i MU "/>
      <sheetName val="5. Potrosnja domacinstаva"/>
      <sheetName val="6. TO i TE-TO "/>
      <sheetName val="7. Isporuka dr. ОDS"/>
      <sheetName val="8. IspIstoPrLice"/>
      <sheetName val="9. Isporuka kr.kup. na JS"/>
      <sheetName val="10. Isporuka kr.kup. na ST"/>
      <sheetName val="11. Isporuka kr.kup. na RS"/>
      <sheetName val="12. Ukupna isporuka kk"/>
      <sheetName val="13. Isporuka korisnicima"/>
    </sheetNames>
    <sheetDataSet>
      <sheetData sheetId="0">
        <row r="10">
          <cell r="B10" t="str">
            <v>Енергетска делатност:</v>
          </cell>
          <cell r="E10" t="str">
            <v>Дистрибуција и управљање дистрибутивним системом за природни гас</v>
          </cell>
        </row>
        <row r="13">
          <cell r="B13" t="str">
            <v>Назив оператора система:</v>
          </cell>
        </row>
        <row r="17">
          <cell r="E17">
            <v>2023</v>
          </cell>
        </row>
        <row r="27">
          <cell r="B27" t="str">
            <v>Датум обраде: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6"/>
  <sheetViews>
    <sheetView showGridLines="0" tabSelected="1" zoomScale="80" zoomScaleNormal="80" zoomScaleSheetLayoutView="85" zoomScalePageLayoutView="0" workbookViewId="0" topLeftCell="A1">
      <selection activeCell="E17" sqref="E17"/>
    </sheetView>
  </sheetViews>
  <sheetFormatPr defaultColWidth="9.140625" defaultRowHeight="15" customHeight="1"/>
  <cols>
    <col min="1" max="1" width="3.7109375" style="36" customWidth="1"/>
    <col min="2" max="2" width="5.28125" style="36" customWidth="1"/>
    <col min="3" max="3" width="10.7109375" style="36" customWidth="1"/>
    <col min="4" max="4" width="19.28125" style="36" customWidth="1"/>
    <col min="5" max="5" width="53.57421875" style="36" customWidth="1"/>
    <col min="6" max="11" width="9.140625" style="36" customWidth="1"/>
    <col min="12" max="12" width="13.8515625" style="36" customWidth="1"/>
    <col min="13" max="16384" width="9.140625" style="36" customWidth="1"/>
  </cols>
  <sheetData>
    <row r="1" s="31" customFormat="1" ht="15" customHeight="1">
      <c r="AO1" s="31" t="s">
        <v>1</v>
      </c>
    </row>
    <row r="2" s="31" customFormat="1" ht="15" customHeight="1">
      <c r="AO2" s="31" t="s">
        <v>2</v>
      </c>
    </row>
    <row r="3" s="31" customFormat="1" ht="15" customHeight="1">
      <c r="AO3" s="31" t="s">
        <v>3</v>
      </c>
    </row>
    <row r="4" s="31" customFormat="1" ht="15" customHeight="1">
      <c r="AO4" s="31">
        <v>3</v>
      </c>
    </row>
    <row r="5" spans="2:3" s="31" customFormat="1" ht="15" customHeight="1">
      <c r="B5" s="41"/>
      <c r="C5" s="41"/>
    </row>
    <row r="6" s="31" customFormat="1" ht="15" customHeight="1"/>
    <row r="7" s="31" customFormat="1" ht="15" customHeight="1"/>
    <row r="8" s="31" customFormat="1" ht="15" customHeight="1"/>
    <row r="9" spans="5:11" s="31" customFormat="1" ht="15" customHeight="1">
      <c r="E9" s="759" t="s">
        <v>73</v>
      </c>
      <c r="F9" s="759"/>
      <c r="G9" s="759"/>
      <c r="H9" s="759"/>
      <c r="I9" s="759"/>
      <c r="J9" s="759"/>
      <c r="K9" s="759"/>
    </row>
    <row r="10" spans="2:14" s="31" customFormat="1" ht="15" customHeight="1">
      <c r="B10" s="31" t="s">
        <v>4</v>
      </c>
      <c r="C10" s="36"/>
      <c r="E10" s="42" t="s">
        <v>74</v>
      </c>
      <c r="I10" s="52" t="s">
        <v>68</v>
      </c>
      <c r="J10" s="52" t="s">
        <v>176</v>
      </c>
      <c r="K10" s="52"/>
      <c r="L10" s="52"/>
      <c r="M10" s="425"/>
      <c r="N10" s="425"/>
    </row>
    <row r="11" spans="10:13" s="31" customFormat="1" ht="15" customHeight="1">
      <c r="J11" s="424"/>
      <c r="K11" s="424"/>
      <c r="L11" s="424"/>
      <c r="M11" s="424"/>
    </row>
    <row r="12" spans="10:13" s="31" customFormat="1" ht="15" customHeight="1">
      <c r="J12" s="424"/>
      <c r="K12" s="424"/>
      <c r="L12" s="424"/>
      <c r="M12" s="424"/>
    </row>
    <row r="13" spans="2:8" s="31" customFormat="1" ht="15" customHeight="1">
      <c r="B13" s="43" t="s">
        <v>75</v>
      </c>
      <c r="E13" s="569"/>
      <c r="F13" s="44"/>
      <c r="G13" s="44"/>
      <c r="H13" s="44"/>
    </row>
    <row r="14" spans="2:8" s="31" customFormat="1" ht="15" customHeight="1">
      <c r="B14" s="31" t="s">
        <v>5</v>
      </c>
      <c r="E14" s="569"/>
      <c r="F14" s="45"/>
      <c r="G14" s="45"/>
      <c r="H14" s="45"/>
    </row>
    <row r="15" spans="2:8" s="31" customFormat="1" ht="15" customHeight="1">
      <c r="B15" s="31" t="s">
        <v>6</v>
      </c>
      <c r="E15" s="569"/>
      <c r="F15" s="45"/>
      <c r="G15" s="45"/>
      <c r="H15" s="45"/>
    </row>
    <row r="16" spans="5:8" s="31" customFormat="1" ht="9" customHeight="1">
      <c r="E16" s="46"/>
      <c r="F16" s="46"/>
      <c r="G16" s="46"/>
      <c r="H16" s="46"/>
    </row>
    <row r="17" spans="2:8" s="43" customFormat="1" ht="15" customHeight="1">
      <c r="B17" s="43" t="s">
        <v>7</v>
      </c>
      <c r="E17" s="570">
        <v>2024</v>
      </c>
      <c r="F17" s="47"/>
      <c r="G17" s="47"/>
      <c r="H17" s="47"/>
    </row>
    <row r="18" spans="5:8" s="31" customFormat="1" ht="9" customHeight="1">
      <c r="E18" s="46"/>
      <c r="F18" s="46"/>
      <c r="G18" s="46"/>
      <c r="H18" s="46"/>
    </row>
    <row r="19" spans="2:8" s="31" customFormat="1" ht="15" customHeight="1">
      <c r="B19" s="31" t="s">
        <v>8</v>
      </c>
      <c r="E19" s="569"/>
      <c r="F19" s="45"/>
      <c r="G19" s="45"/>
      <c r="H19" s="45"/>
    </row>
    <row r="20" spans="5:8" s="31" customFormat="1" ht="9" customHeight="1">
      <c r="E20" s="46"/>
      <c r="F20" s="46"/>
      <c r="G20" s="46"/>
      <c r="H20" s="46"/>
    </row>
    <row r="21" spans="2:8" s="31" customFormat="1" ht="15" customHeight="1">
      <c r="B21" s="31" t="s">
        <v>9</v>
      </c>
      <c r="D21" s="31" t="s">
        <v>10</v>
      </c>
      <c r="E21" s="569"/>
      <c r="F21" s="45"/>
      <c r="G21" s="45"/>
      <c r="H21" s="45"/>
    </row>
    <row r="22" spans="5:8" s="31" customFormat="1" ht="9" customHeight="1">
      <c r="E22" s="46"/>
      <c r="F22" s="46"/>
      <c r="G22" s="46"/>
      <c r="H22" s="46"/>
    </row>
    <row r="23" spans="4:8" s="31" customFormat="1" ht="15" customHeight="1">
      <c r="D23" s="31" t="s">
        <v>11</v>
      </c>
      <c r="E23" s="569"/>
      <c r="F23" s="45"/>
      <c r="G23" s="45"/>
      <c r="H23" s="45"/>
    </row>
    <row r="24" spans="5:8" s="31" customFormat="1" ht="9.75" customHeight="1">
      <c r="E24" s="46"/>
      <c r="F24" s="46"/>
      <c r="G24" s="46"/>
      <c r="H24" s="46"/>
    </row>
    <row r="25" spans="4:8" s="31" customFormat="1" ht="15" customHeight="1">
      <c r="D25" s="31" t="s">
        <v>12</v>
      </c>
      <c r="E25" s="571"/>
      <c r="F25" s="45"/>
      <c r="G25" s="45"/>
      <c r="H25" s="45"/>
    </row>
    <row r="26" spans="5:8" s="31" customFormat="1" ht="7.5" customHeight="1">
      <c r="E26" s="46"/>
      <c r="F26" s="46"/>
      <c r="G26" s="46"/>
      <c r="H26" s="46"/>
    </row>
    <row r="27" spans="2:8" s="31" customFormat="1" ht="15" customHeight="1">
      <c r="B27" s="31" t="s">
        <v>13</v>
      </c>
      <c r="E27" s="572"/>
      <c r="F27" s="45"/>
      <c r="G27" s="45"/>
      <c r="H27" s="45"/>
    </row>
    <row r="28" spans="5:8" s="31" customFormat="1" ht="15" customHeight="1">
      <c r="E28" s="45"/>
      <c r="F28" s="45"/>
      <c r="G28" s="45"/>
      <c r="H28" s="45"/>
    </row>
    <row r="29" spans="2:8" s="26" customFormat="1" ht="15" customHeight="1">
      <c r="B29" s="48" t="s">
        <v>14</v>
      </c>
      <c r="F29" s="38"/>
      <c r="G29" s="38"/>
      <c r="H29" s="38"/>
    </row>
    <row r="30" spans="1:12" s="26" customFormat="1" ht="15" customHeight="1">
      <c r="A30" s="28" t="s">
        <v>53</v>
      </c>
      <c r="B30" s="574" t="s">
        <v>54</v>
      </c>
      <c r="C30" s="573"/>
      <c r="D30" s="573"/>
      <c r="E30" s="573"/>
      <c r="F30" s="155"/>
      <c r="G30" s="155"/>
      <c r="H30" s="155"/>
      <c r="I30" s="155"/>
      <c r="J30" s="155"/>
      <c r="K30" s="155"/>
      <c r="L30" s="155"/>
    </row>
    <row r="31" spans="1:10" s="26" customFormat="1" ht="24.75" customHeight="1">
      <c r="A31" s="28" t="s">
        <v>55</v>
      </c>
      <c r="B31" s="760" t="s">
        <v>209</v>
      </c>
      <c r="C31" s="760"/>
      <c r="D31" s="760"/>
      <c r="E31" s="760"/>
      <c r="F31" s="760"/>
      <c r="G31" s="760"/>
      <c r="H31" s="760"/>
      <c r="I31" s="760"/>
      <c r="J31" s="760"/>
    </row>
    <row r="32" spans="2:14" s="3" customFormat="1" ht="23.25" customHeight="1">
      <c r="B32" s="26" t="s">
        <v>24</v>
      </c>
      <c r="C32" s="26"/>
      <c r="D32" s="26"/>
      <c r="E32" s="53"/>
      <c r="F32" s="53"/>
      <c r="G32" s="53"/>
      <c r="H32" s="53"/>
      <c r="I32" s="53"/>
      <c r="J32" s="53"/>
      <c r="K32" s="53"/>
      <c r="L32" s="53"/>
      <c r="M32" s="53"/>
      <c r="N32" s="53"/>
    </row>
    <row r="33" spans="2:5" s="26" customFormat="1" ht="15" customHeight="1">
      <c r="B33" s="26" t="s">
        <v>25</v>
      </c>
      <c r="C33" s="26" t="s">
        <v>26</v>
      </c>
      <c r="E33" s="26" t="s">
        <v>158</v>
      </c>
    </row>
    <row r="34" spans="1:3" s="26" customFormat="1" ht="15" customHeight="1">
      <c r="A34" s="25"/>
      <c r="B34" s="26" t="s">
        <v>93</v>
      </c>
      <c r="C34" s="26" t="s">
        <v>86</v>
      </c>
    </row>
    <row r="35" spans="1:3" s="26" customFormat="1" ht="15" customHeight="1">
      <c r="A35" s="25"/>
      <c r="B35" s="26" t="s">
        <v>94</v>
      </c>
      <c r="C35" s="26" t="s">
        <v>87</v>
      </c>
    </row>
    <row r="36" s="26" customFormat="1" ht="15" customHeight="1">
      <c r="B36" s="26" t="s">
        <v>61</v>
      </c>
    </row>
    <row r="37" s="26" customFormat="1" ht="15" customHeight="1">
      <c r="B37" s="26" t="s">
        <v>177</v>
      </c>
    </row>
    <row r="38" spans="2:3" s="26" customFormat="1" ht="15" customHeight="1">
      <c r="B38" s="26" t="s">
        <v>27</v>
      </c>
      <c r="C38" s="26" t="s">
        <v>28</v>
      </c>
    </row>
    <row r="39" spans="2:4" s="26" customFormat="1" ht="15" customHeight="1">
      <c r="B39" s="26" t="s">
        <v>59</v>
      </c>
      <c r="C39" s="27" t="s">
        <v>190</v>
      </c>
      <c r="D39" s="27"/>
    </row>
    <row r="40" spans="2:9" s="26" customFormat="1" ht="15" customHeight="1">
      <c r="B40" s="17" t="s">
        <v>199</v>
      </c>
      <c r="C40" s="26" t="s">
        <v>70</v>
      </c>
      <c r="F40" s="29"/>
      <c r="G40" s="29"/>
      <c r="H40" s="29"/>
      <c r="I40" s="29"/>
    </row>
    <row r="41" spans="2:7" s="26" customFormat="1" ht="21" customHeight="1">
      <c r="B41" s="27" t="s">
        <v>71</v>
      </c>
      <c r="D41" s="49"/>
      <c r="E41" s="49"/>
      <c r="F41" s="49"/>
      <c r="G41" s="49"/>
    </row>
    <row r="42" spans="2:15" s="18" customFormat="1" ht="13.5" customHeight="1">
      <c r="B42" s="758" t="s">
        <v>200</v>
      </c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</row>
    <row r="43" s="26" customFormat="1" ht="15" customHeight="1"/>
    <row r="44" s="26" customFormat="1" ht="15" customHeight="1"/>
    <row r="45" s="26" customFormat="1" ht="15" customHeight="1"/>
    <row r="46" s="26" customFormat="1" ht="15" customHeight="1"/>
    <row r="47" s="26" customFormat="1" ht="15" customHeight="1"/>
    <row r="48" s="26" customFormat="1" ht="15" customHeight="1"/>
    <row r="49" s="26" customFormat="1" ht="15" customHeight="1"/>
    <row r="50" s="26" customFormat="1" ht="15" customHeight="1"/>
    <row r="51" s="26" customFormat="1" ht="15" customHeight="1"/>
    <row r="52" s="26" customFormat="1" ht="15" customHeight="1"/>
    <row r="53" s="26" customFormat="1" ht="15" customHeight="1"/>
    <row r="54" s="26" customFormat="1" ht="15" customHeight="1"/>
    <row r="55" s="26" customFormat="1" ht="15" customHeight="1"/>
    <row r="56" s="26" customFormat="1" ht="15" customHeight="1"/>
    <row r="57" s="26" customFormat="1" ht="15" customHeight="1"/>
    <row r="58" s="26" customFormat="1" ht="15" customHeight="1"/>
    <row r="59" s="26" customFormat="1" ht="15" customHeight="1"/>
    <row r="60" s="26" customFormat="1" ht="15" customHeight="1"/>
    <row r="61" s="26" customFormat="1" ht="15" customHeight="1"/>
    <row r="62" s="26" customFormat="1" ht="15" customHeight="1"/>
    <row r="63" s="26" customFormat="1" ht="15" customHeight="1"/>
    <row r="64" s="26" customFormat="1" ht="15" customHeight="1"/>
    <row r="65" s="26" customFormat="1" ht="15" customHeight="1"/>
    <row r="66" s="26" customFormat="1" ht="15" customHeight="1"/>
    <row r="67" s="26" customFormat="1" ht="15" customHeight="1"/>
    <row r="68" s="26" customFormat="1" ht="15" customHeight="1"/>
    <row r="69" s="26" customFormat="1" ht="15" customHeight="1"/>
    <row r="70" s="26" customFormat="1" ht="15" customHeight="1"/>
    <row r="71" s="26" customFormat="1" ht="15" customHeight="1"/>
    <row r="72" s="26" customFormat="1" ht="15" customHeight="1"/>
    <row r="73" s="26" customFormat="1" ht="15" customHeight="1"/>
    <row r="74" s="26" customFormat="1" ht="15" customHeight="1"/>
    <row r="75" s="26" customFormat="1" ht="15" customHeight="1"/>
    <row r="76" s="26" customFormat="1" ht="15" customHeight="1"/>
    <row r="77" s="26" customFormat="1" ht="15" customHeight="1"/>
    <row r="78" s="26" customFormat="1" ht="15" customHeight="1"/>
    <row r="79" s="26" customFormat="1" ht="15" customHeight="1"/>
    <row r="80" s="26" customFormat="1" ht="15" customHeight="1"/>
    <row r="81" s="26" customFormat="1" ht="15" customHeight="1"/>
    <row r="82" s="26" customFormat="1" ht="15" customHeight="1"/>
    <row r="83" s="26" customFormat="1" ht="15" customHeight="1"/>
    <row r="84" s="26" customFormat="1" ht="15" customHeight="1"/>
    <row r="85" s="26" customFormat="1" ht="15" customHeight="1"/>
    <row r="86" s="26" customFormat="1" ht="15" customHeight="1"/>
    <row r="87" s="26" customFormat="1" ht="15" customHeight="1"/>
    <row r="88" s="26" customFormat="1" ht="15" customHeight="1"/>
    <row r="89" s="26" customFormat="1" ht="15" customHeight="1"/>
    <row r="90" s="26" customFormat="1" ht="15" customHeight="1"/>
    <row r="91" s="26" customFormat="1" ht="15" customHeight="1"/>
    <row r="92" s="26" customFormat="1" ht="15" customHeight="1"/>
    <row r="93" s="26" customFormat="1" ht="15" customHeight="1"/>
    <row r="94" s="26" customFormat="1" ht="15" customHeight="1"/>
    <row r="95" s="26" customFormat="1" ht="15" customHeight="1"/>
    <row r="96" s="26" customFormat="1" ht="15" customHeight="1"/>
    <row r="97" s="26" customFormat="1" ht="15" customHeight="1"/>
    <row r="98" s="26" customFormat="1" ht="15" customHeight="1"/>
    <row r="99" s="26" customFormat="1" ht="15" customHeight="1"/>
    <row r="100" s="26" customFormat="1" ht="15" customHeight="1"/>
    <row r="101" s="26" customFormat="1" ht="15" customHeight="1"/>
    <row r="102" s="26" customFormat="1" ht="15" customHeight="1"/>
    <row r="103" s="26" customFormat="1" ht="15" customHeight="1"/>
    <row r="104" s="26" customFormat="1" ht="15" customHeight="1"/>
    <row r="105" s="26" customFormat="1" ht="15" customHeight="1"/>
    <row r="106" s="26" customFormat="1" ht="15" customHeight="1"/>
    <row r="107" s="26" customFormat="1" ht="15" customHeight="1"/>
    <row r="108" s="26" customFormat="1" ht="15" customHeight="1"/>
    <row r="109" s="26" customFormat="1" ht="15" customHeight="1"/>
    <row r="110" s="26" customFormat="1" ht="15" customHeight="1"/>
    <row r="111" s="26" customFormat="1" ht="15" customHeight="1"/>
    <row r="112" s="26" customFormat="1" ht="15" customHeight="1"/>
    <row r="113" s="26" customFormat="1" ht="15" customHeight="1"/>
    <row r="114" s="26" customFormat="1" ht="15" customHeight="1"/>
    <row r="115" s="26" customFormat="1" ht="15" customHeight="1"/>
    <row r="116" s="26" customFormat="1" ht="15" customHeight="1"/>
    <row r="117" s="26" customFormat="1" ht="15" customHeight="1"/>
    <row r="118" s="26" customFormat="1" ht="15" customHeight="1"/>
    <row r="119" s="26" customFormat="1" ht="15" customHeight="1"/>
    <row r="120" s="26" customFormat="1" ht="15" customHeight="1"/>
    <row r="121" s="26" customFormat="1" ht="15" customHeight="1"/>
    <row r="122" s="26" customFormat="1" ht="15" customHeight="1"/>
    <row r="123" s="26" customFormat="1" ht="15" customHeight="1"/>
    <row r="124" s="26" customFormat="1" ht="15" customHeight="1"/>
    <row r="125" s="26" customFormat="1" ht="15" customHeight="1"/>
    <row r="126" s="26" customFormat="1" ht="15" customHeight="1"/>
    <row r="127" s="26" customFormat="1" ht="15" customHeight="1"/>
    <row r="128" s="26" customFormat="1" ht="15" customHeight="1"/>
    <row r="129" s="26" customFormat="1" ht="15" customHeight="1"/>
    <row r="130" s="26" customFormat="1" ht="15" customHeight="1"/>
    <row r="131" s="26" customFormat="1" ht="15" customHeight="1"/>
    <row r="132" s="26" customFormat="1" ht="15" customHeight="1"/>
    <row r="133" s="26" customFormat="1" ht="15" customHeight="1"/>
    <row r="134" s="26" customFormat="1" ht="15" customHeight="1"/>
    <row r="135" s="26" customFormat="1" ht="15" customHeight="1"/>
    <row r="136" s="26" customFormat="1" ht="15" customHeight="1"/>
    <row r="137" s="26" customFormat="1" ht="15" customHeight="1"/>
    <row r="138" s="26" customFormat="1" ht="15" customHeight="1"/>
    <row r="139" s="26" customFormat="1" ht="15" customHeight="1"/>
    <row r="140" s="26" customFormat="1" ht="15" customHeight="1"/>
    <row r="141" s="26" customFormat="1" ht="15" customHeight="1"/>
    <row r="142" s="26" customFormat="1" ht="15" customHeight="1"/>
    <row r="143" s="26" customFormat="1" ht="15" customHeight="1"/>
    <row r="144" s="26" customFormat="1" ht="15" customHeight="1"/>
    <row r="145" s="26" customFormat="1" ht="15" customHeight="1"/>
    <row r="146" s="26" customFormat="1" ht="15" customHeight="1"/>
    <row r="147" s="26" customFormat="1" ht="15" customHeight="1"/>
    <row r="148" s="26" customFormat="1" ht="15" customHeight="1"/>
    <row r="149" s="26" customFormat="1" ht="15" customHeight="1"/>
    <row r="150" s="26" customFormat="1" ht="15" customHeight="1"/>
    <row r="151" s="26" customFormat="1" ht="15" customHeight="1"/>
    <row r="152" s="26" customFormat="1" ht="15" customHeight="1"/>
    <row r="153" s="26" customFormat="1" ht="15" customHeight="1"/>
    <row r="154" s="26" customFormat="1" ht="15" customHeight="1"/>
    <row r="155" s="26" customFormat="1" ht="15" customHeight="1"/>
    <row r="156" s="26" customFormat="1" ht="15" customHeight="1"/>
    <row r="157" s="26" customFormat="1" ht="15" customHeight="1"/>
    <row r="158" s="26" customFormat="1" ht="15" customHeight="1"/>
    <row r="159" s="26" customFormat="1" ht="15" customHeight="1"/>
    <row r="160" s="26" customFormat="1" ht="15" customHeight="1"/>
    <row r="161" s="26" customFormat="1" ht="15" customHeight="1"/>
    <row r="162" s="26" customFormat="1" ht="15" customHeight="1"/>
    <row r="163" s="26" customFormat="1" ht="15" customHeight="1"/>
    <row r="164" s="26" customFormat="1" ht="15" customHeight="1"/>
    <row r="165" s="26" customFormat="1" ht="15" customHeight="1"/>
    <row r="166" s="26" customFormat="1" ht="15" customHeight="1"/>
    <row r="167" s="26" customFormat="1" ht="15" customHeight="1"/>
    <row r="168" s="26" customFormat="1" ht="15" customHeight="1"/>
    <row r="169" s="26" customFormat="1" ht="15" customHeight="1"/>
    <row r="170" s="26" customFormat="1" ht="15" customHeight="1"/>
    <row r="171" s="26" customFormat="1" ht="15" customHeight="1"/>
    <row r="172" s="26" customFormat="1" ht="15" customHeight="1"/>
    <row r="173" s="26" customFormat="1" ht="15" customHeight="1"/>
    <row r="174" s="26" customFormat="1" ht="15" customHeight="1"/>
    <row r="175" s="26" customFormat="1" ht="15" customHeight="1"/>
    <row r="176" s="26" customFormat="1" ht="15" customHeight="1"/>
    <row r="177" s="26" customFormat="1" ht="15" customHeight="1"/>
    <row r="178" s="26" customFormat="1" ht="15" customHeight="1"/>
    <row r="179" s="26" customFormat="1" ht="15" customHeight="1"/>
    <row r="180" s="26" customFormat="1" ht="15" customHeight="1"/>
    <row r="181" s="26" customFormat="1" ht="15" customHeight="1"/>
    <row r="182" s="26" customFormat="1" ht="15" customHeight="1"/>
    <row r="183" s="26" customFormat="1" ht="15" customHeight="1"/>
    <row r="184" s="26" customFormat="1" ht="15" customHeight="1"/>
    <row r="185" s="26" customFormat="1" ht="15" customHeight="1"/>
    <row r="186" s="26" customFormat="1" ht="15" customHeight="1"/>
    <row r="187" s="26" customFormat="1" ht="15" customHeight="1"/>
    <row r="188" s="26" customFormat="1" ht="15" customHeight="1"/>
    <row r="189" s="26" customFormat="1" ht="15" customHeight="1"/>
    <row r="190" s="26" customFormat="1" ht="15" customHeight="1"/>
    <row r="191" s="26" customFormat="1" ht="15" customHeight="1"/>
    <row r="192" s="26" customFormat="1" ht="15" customHeight="1"/>
    <row r="193" s="26" customFormat="1" ht="15" customHeight="1"/>
    <row r="194" s="26" customFormat="1" ht="15" customHeight="1"/>
    <row r="195" s="26" customFormat="1" ht="15" customHeight="1"/>
    <row r="196" s="26" customFormat="1" ht="15" customHeight="1"/>
    <row r="197" s="26" customFormat="1" ht="15" customHeight="1"/>
    <row r="198" s="26" customFormat="1" ht="15" customHeight="1"/>
    <row r="199" s="26" customFormat="1" ht="15" customHeight="1"/>
    <row r="200" s="26" customFormat="1" ht="15" customHeight="1"/>
    <row r="201" s="26" customFormat="1" ht="15" customHeight="1"/>
    <row r="202" s="26" customFormat="1" ht="15" customHeight="1"/>
    <row r="203" s="26" customFormat="1" ht="15" customHeight="1"/>
    <row r="204" s="26" customFormat="1" ht="15" customHeight="1"/>
    <row r="205" s="26" customFormat="1" ht="15" customHeight="1"/>
    <row r="206" s="26" customFormat="1" ht="15" customHeight="1"/>
    <row r="207" s="26" customFormat="1" ht="15" customHeight="1"/>
    <row r="208" s="26" customFormat="1" ht="15" customHeight="1"/>
    <row r="209" s="26" customFormat="1" ht="15" customHeight="1"/>
    <row r="210" s="26" customFormat="1" ht="15" customHeight="1"/>
    <row r="211" s="26" customFormat="1" ht="15" customHeight="1"/>
    <row r="212" s="26" customFormat="1" ht="15" customHeight="1"/>
    <row r="213" s="26" customFormat="1" ht="15" customHeight="1"/>
    <row r="214" s="26" customFormat="1" ht="15" customHeight="1"/>
    <row r="215" s="26" customFormat="1" ht="15" customHeight="1"/>
    <row r="216" s="26" customFormat="1" ht="15" customHeight="1"/>
    <row r="217" s="26" customFormat="1" ht="15" customHeight="1"/>
    <row r="218" s="26" customFormat="1" ht="15" customHeight="1"/>
    <row r="219" s="26" customFormat="1" ht="15" customHeight="1"/>
    <row r="220" s="26" customFormat="1" ht="15" customHeight="1"/>
    <row r="221" s="26" customFormat="1" ht="15" customHeight="1"/>
    <row r="222" s="26" customFormat="1" ht="15" customHeight="1"/>
    <row r="223" s="26" customFormat="1" ht="15" customHeight="1"/>
    <row r="224" s="26" customFormat="1" ht="15" customHeight="1"/>
    <row r="225" s="26" customFormat="1" ht="15" customHeight="1"/>
    <row r="226" s="26" customFormat="1" ht="15" customHeight="1"/>
    <row r="227" s="26" customFormat="1" ht="15" customHeight="1"/>
    <row r="228" s="26" customFormat="1" ht="15" customHeight="1"/>
    <row r="229" s="26" customFormat="1" ht="15" customHeight="1"/>
    <row r="230" s="26" customFormat="1" ht="15" customHeight="1"/>
    <row r="231" s="26" customFormat="1" ht="15" customHeight="1"/>
    <row r="232" s="26" customFormat="1" ht="15" customHeight="1"/>
    <row r="233" s="26" customFormat="1" ht="15" customHeight="1"/>
    <row r="234" s="26" customFormat="1" ht="15" customHeight="1"/>
    <row r="235" s="26" customFormat="1" ht="15" customHeight="1"/>
    <row r="236" s="26" customFormat="1" ht="15" customHeight="1"/>
    <row r="237" s="26" customFormat="1" ht="15" customHeight="1"/>
    <row r="238" s="26" customFormat="1" ht="15" customHeight="1"/>
    <row r="239" s="26" customFormat="1" ht="15" customHeight="1"/>
    <row r="240" s="26" customFormat="1" ht="15" customHeight="1"/>
    <row r="241" s="26" customFormat="1" ht="15" customHeight="1"/>
    <row r="242" s="26" customFormat="1" ht="15" customHeight="1"/>
    <row r="243" s="26" customFormat="1" ht="15" customHeight="1"/>
    <row r="244" s="26" customFormat="1" ht="15" customHeight="1"/>
    <row r="245" s="26" customFormat="1" ht="15" customHeight="1"/>
    <row r="246" s="26" customFormat="1" ht="15" customHeight="1"/>
    <row r="247" s="26" customFormat="1" ht="15" customHeight="1"/>
    <row r="248" s="26" customFormat="1" ht="15" customHeight="1"/>
    <row r="249" s="26" customFormat="1" ht="15" customHeight="1"/>
    <row r="250" s="26" customFormat="1" ht="15" customHeight="1"/>
    <row r="251" s="26" customFormat="1" ht="15" customHeight="1"/>
    <row r="252" s="26" customFormat="1" ht="15" customHeight="1"/>
    <row r="253" s="26" customFormat="1" ht="15" customHeight="1"/>
    <row r="254" s="26" customFormat="1" ht="15" customHeight="1"/>
    <row r="255" s="26" customFormat="1" ht="15" customHeight="1"/>
    <row r="256" s="26" customFormat="1" ht="15" customHeight="1"/>
    <row r="257" s="26" customFormat="1" ht="15" customHeight="1"/>
    <row r="258" s="26" customFormat="1" ht="15" customHeight="1"/>
    <row r="259" s="26" customFormat="1" ht="15" customHeight="1"/>
    <row r="260" s="26" customFormat="1" ht="15" customHeight="1"/>
    <row r="261" s="26" customFormat="1" ht="15" customHeight="1"/>
    <row r="262" s="26" customFormat="1" ht="15" customHeight="1"/>
    <row r="263" s="26" customFormat="1" ht="15" customHeight="1"/>
    <row r="264" s="26" customFormat="1" ht="15" customHeight="1"/>
    <row r="265" s="26" customFormat="1" ht="15" customHeight="1"/>
    <row r="266" s="26" customFormat="1" ht="15" customHeight="1"/>
    <row r="267" s="26" customFormat="1" ht="15" customHeight="1"/>
    <row r="268" s="26" customFormat="1" ht="15" customHeight="1"/>
    <row r="269" s="26" customFormat="1" ht="15" customHeight="1"/>
    <row r="270" s="26" customFormat="1" ht="15" customHeight="1"/>
    <row r="271" s="26" customFormat="1" ht="15" customHeight="1"/>
    <row r="272" s="26" customFormat="1" ht="15" customHeight="1"/>
    <row r="273" s="26" customFormat="1" ht="15" customHeight="1"/>
    <row r="274" s="26" customFormat="1" ht="15" customHeight="1"/>
    <row r="275" s="26" customFormat="1" ht="15" customHeight="1"/>
    <row r="276" s="26" customFormat="1" ht="15" customHeight="1"/>
    <row r="277" s="26" customFormat="1" ht="15" customHeight="1"/>
    <row r="278" s="26" customFormat="1" ht="15" customHeight="1"/>
    <row r="279" s="26" customFormat="1" ht="15" customHeight="1"/>
    <row r="280" s="26" customFormat="1" ht="15" customHeight="1"/>
    <row r="281" s="26" customFormat="1" ht="15" customHeight="1"/>
    <row r="282" s="26" customFormat="1" ht="15" customHeight="1"/>
    <row r="283" s="26" customFormat="1" ht="15" customHeight="1"/>
    <row r="284" s="26" customFormat="1" ht="15" customHeight="1"/>
    <row r="285" s="26" customFormat="1" ht="15" customHeight="1"/>
    <row r="286" s="26" customFormat="1" ht="15" customHeight="1"/>
    <row r="287" s="26" customFormat="1" ht="15" customHeight="1"/>
    <row r="288" s="26" customFormat="1" ht="15" customHeight="1"/>
    <row r="289" s="26" customFormat="1" ht="15" customHeight="1"/>
    <row r="290" s="26" customFormat="1" ht="15" customHeight="1"/>
    <row r="291" s="26" customFormat="1" ht="15" customHeight="1"/>
    <row r="292" s="26" customFormat="1" ht="15" customHeight="1"/>
    <row r="293" s="26" customFormat="1" ht="15" customHeight="1"/>
    <row r="294" s="26" customFormat="1" ht="15" customHeight="1"/>
    <row r="295" s="26" customFormat="1" ht="15" customHeight="1"/>
    <row r="296" s="26" customFormat="1" ht="15" customHeight="1"/>
    <row r="297" s="26" customFormat="1" ht="15" customHeight="1"/>
    <row r="298" s="26" customFormat="1" ht="15" customHeight="1"/>
    <row r="299" s="26" customFormat="1" ht="15" customHeight="1"/>
    <row r="300" s="26" customFormat="1" ht="15" customHeight="1"/>
    <row r="301" s="26" customFormat="1" ht="15" customHeight="1"/>
    <row r="302" s="26" customFormat="1" ht="15" customHeight="1"/>
    <row r="303" s="26" customFormat="1" ht="15" customHeight="1"/>
    <row r="304" s="26" customFormat="1" ht="15" customHeight="1"/>
    <row r="305" s="26" customFormat="1" ht="15" customHeight="1"/>
    <row r="306" s="26" customFormat="1" ht="15" customHeight="1"/>
    <row r="307" s="26" customFormat="1" ht="15" customHeight="1"/>
    <row r="308" s="26" customFormat="1" ht="15" customHeight="1"/>
    <row r="309" s="26" customFormat="1" ht="15" customHeight="1"/>
    <row r="310" s="26" customFormat="1" ht="15" customHeight="1"/>
    <row r="311" s="26" customFormat="1" ht="15" customHeight="1"/>
    <row r="312" s="26" customFormat="1" ht="15" customHeight="1"/>
    <row r="313" s="26" customFormat="1" ht="15" customHeight="1"/>
    <row r="314" s="26" customFormat="1" ht="15" customHeight="1"/>
    <row r="315" s="26" customFormat="1" ht="15" customHeight="1"/>
    <row r="316" s="26" customFormat="1" ht="15" customHeight="1"/>
    <row r="317" s="26" customFormat="1" ht="15" customHeight="1"/>
    <row r="318" s="26" customFormat="1" ht="15" customHeight="1"/>
    <row r="319" s="26" customFormat="1" ht="15" customHeight="1"/>
    <row r="320" s="26" customFormat="1" ht="15" customHeight="1"/>
    <row r="321" s="26" customFormat="1" ht="15" customHeight="1"/>
    <row r="322" s="26" customFormat="1" ht="15" customHeight="1"/>
    <row r="323" s="26" customFormat="1" ht="15" customHeight="1"/>
    <row r="324" spans="1:7" ht="15" customHeight="1">
      <c r="A324" s="26"/>
      <c r="B324" s="26"/>
      <c r="C324" s="26"/>
      <c r="D324" s="26"/>
      <c r="E324" s="26"/>
      <c r="F324" s="26"/>
      <c r="G324" s="26"/>
    </row>
    <row r="325" spans="1:7" ht="15" customHeight="1">
      <c r="A325" s="26"/>
      <c r="B325" s="26"/>
      <c r="C325" s="26"/>
      <c r="D325" s="26"/>
      <c r="E325" s="26"/>
      <c r="F325" s="26"/>
      <c r="G325" s="26"/>
    </row>
    <row r="326" spans="1:7" ht="15" customHeight="1">
      <c r="A326" s="26"/>
      <c r="B326" s="26"/>
      <c r="C326" s="26"/>
      <c r="D326" s="26"/>
      <c r="E326" s="26"/>
      <c r="F326" s="26"/>
      <c r="G326" s="26"/>
    </row>
  </sheetData>
  <sheetProtection formatCells="0" formatColumns="0" formatRows="0" insertRows="0"/>
  <mergeCells count="3">
    <mergeCell ref="B42:O42"/>
    <mergeCell ref="E9:K9"/>
    <mergeCell ref="B31:J31"/>
  </mergeCells>
  <printOptions/>
  <pageMargins left="0.7" right="0.17" top="0.38" bottom="0.34" header="0.23" footer="0.17"/>
  <pageSetup fitToHeight="0" fitToWidth="1" horizontalDpi="300" verticalDpi="300" orientation="landscape" paperSize="9" scale="74" r:id="rId2"/>
  <headerFooter alignWithMargins="0">
    <oddFooter>&amp;L&amp;F: &amp;A&amp;CСтр.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7"/>
  <sheetViews>
    <sheetView showGridLines="0" zoomScaleSheetLayoutView="100" zoomScalePageLayoutView="0" workbookViewId="0" topLeftCell="A7">
      <selection activeCell="A7" sqref="A7"/>
    </sheetView>
  </sheetViews>
  <sheetFormatPr defaultColWidth="9.140625" defaultRowHeight="12.75"/>
  <cols>
    <col min="1" max="1" width="3.00390625" style="29" customWidth="1"/>
    <col min="2" max="2" width="8.57421875" style="29" customWidth="1"/>
    <col min="3" max="3" width="17.7109375" style="29" customWidth="1"/>
    <col min="4" max="4" width="54.57421875" style="29" customWidth="1"/>
    <col min="5" max="6" width="15.7109375" style="29" customWidth="1"/>
    <col min="7" max="7" width="12.57421875" style="29" customWidth="1"/>
    <col min="8" max="8" width="12.28125" style="29" customWidth="1"/>
    <col min="9" max="9" width="5.7109375" style="29" customWidth="1"/>
    <col min="10" max="16384" width="9.140625" style="37" customWidth="1"/>
  </cols>
  <sheetData>
    <row r="1" spans="1:2" s="29" customFormat="1" ht="12.75">
      <c r="A1" s="27"/>
      <c r="B1" s="29" t="s">
        <v>15</v>
      </c>
    </row>
    <row r="2" s="26" customFormat="1" ht="15" customHeight="1"/>
    <row r="3" s="26" customFormat="1" ht="15" customHeight="1">
      <c r="B3" s="31" t="str">
        <f>+CONCATENATE('Naslovna strana'!B13," ",'Naslovna strana'!E13)</f>
        <v>Назив оператора система: </v>
      </c>
    </row>
    <row r="4" s="26" customFormat="1" ht="15" customHeight="1">
      <c r="B4" s="23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</row>
    <row r="5" spans="2:4" s="32" customFormat="1" ht="15" customHeight="1">
      <c r="B5" s="23" t="str">
        <f>+CONCATENATE('Naslovna strana'!B27," ",'Naslovna strana'!E27)</f>
        <v>Датум обраде: </v>
      </c>
      <c r="C5" s="26"/>
      <c r="D5" s="26"/>
    </row>
    <row r="6" spans="2:3" s="32" customFormat="1" ht="15" customHeight="1">
      <c r="B6" s="19"/>
      <c r="C6" s="33"/>
    </row>
    <row r="7" spans="1:256" s="32" customFormat="1" ht="15" customHeight="1">
      <c r="A7" s="40"/>
      <c r="B7" s="40"/>
      <c r="C7" s="4"/>
      <c r="D7" s="70"/>
      <c r="E7" s="70"/>
      <c r="F7" s="70"/>
      <c r="G7" s="40"/>
      <c r="H7" s="4"/>
      <c r="I7" s="40"/>
      <c r="J7" s="4"/>
      <c r="K7" s="40"/>
      <c r="L7" s="4"/>
      <c r="M7" s="40"/>
      <c r="N7" s="4"/>
      <c r="O7" s="40"/>
      <c r="P7" s="4"/>
      <c r="Q7" s="40"/>
      <c r="R7" s="4"/>
      <c r="S7" s="40"/>
      <c r="T7" s="4"/>
      <c r="U7" s="40"/>
      <c r="V7" s="4"/>
      <c r="W7" s="40"/>
      <c r="X7" s="4"/>
      <c r="Y7" s="40"/>
      <c r="Z7" s="4"/>
      <c r="AA7" s="40"/>
      <c r="AB7" s="4"/>
      <c r="AC7" s="40"/>
      <c r="AD7" s="4"/>
      <c r="AE7" s="40"/>
      <c r="AF7" s="4"/>
      <c r="AG7" s="40"/>
      <c r="AH7" s="4"/>
      <c r="AI7" s="40"/>
      <c r="AJ7" s="4"/>
      <c r="AK7" s="40"/>
      <c r="AL7" s="4"/>
      <c r="AM7" s="40"/>
      <c r="AN7" s="4"/>
      <c r="AO7" s="40"/>
      <c r="AP7" s="4"/>
      <c r="AQ7" s="40"/>
      <c r="AR7" s="4"/>
      <c r="AS7" s="40"/>
      <c r="AT7" s="4"/>
      <c r="AU7" s="40"/>
      <c r="AV7" s="4"/>
      <c r="AW7" s="40"/>
      <c r="AX7" s="4"/>
      <c r="AY7" s="40"/>
      <c r="AZ7" s="4"/>
      <c r="BA7" s="40"/>
      <c r="BB7" s="4"/>
      <c r="BC7" s="40"/>
      <c r="BD7" s="4"/>
      <c r="BE7" s="40"/>
      <c r="BF7" s="4"/>
      <c r="BG7" s="40"/>
      <c r="BH7" s="4"/>
      <c r="BI7" s="40"/>
      <c r="BJ7" s="4"/>
      <c r="BK7" s="40"/>
      <c r="BL7" s="4"/>
      <c r="BM7" s="40"/>
      <c r="BN7" s="4"/>
      <c r="BO7" s="40"/>
      <c r="BP7" s="4"/>
      <c r="BQ7" s="40"/>
      <c r="BR7" s="4"/>
      <c r="BS7" s="40"/>
      <c r="BT7" s="4"/>
      <c r="BU7" s="40"/>
      <c r="BV7" s="4"/>
      <c r="BW7" s="40"/>
      <c r="BX7" s="4"/>
      <c r="BY7" s="40"/>
      <c r="BZ7" s="4"/>
      <c r="CA7" s="40"/>
      <c r="CB7" s="4"/>
      <c r="CC7" s="40"/>
      <c r="CD7" s="4"/>
      <c r="CE7" s="40"/>
      <c r="CF7" s="4"/>
      <c r="CG7" s="40"/>
      <c r="CH7" s="4"/>
      <c r="CI7" s="40"/>
      <c r="CJ7" s="4"/>
      <c r="CK7" s="40"/>
      <c r="CL7" s="4"/>
      <c r="CM7" s="40"/>
      <c r="CN7" s="4"/>
      <c r="CO7" s="40"/>
      <c r="CP7" s="4"/>
      <c r="CQ7" s="40"/>
      <c r="CR7" s="4"/>
      <c r="CS7" s="40"/>
      <c r="CT7" s="4"/>
      <c r="CU7" s="40"/>
      <c r="CV7" s="4"/>
      <c r="CW7" s="40"/>
      <c r="CX7" s="4"/>
      <c r="CY7" s="40"/>
      <c r="CZ7" s="4"/>
      <c r="DA7" s="40"/>
      <c r="DB7" s="4"/>
      <c r="DC7" s="40"/>
      <c r="DD7" s="4"/>
      <c r="DE7" s="40"/>
      <c r="DF7" s="4"/>
      <c r="DG7" s="40"/>
      <c r="DH7" s="4"/>
      <c r="DI7" s="40"/>
      <c r="DJ7" s="4"/>
      <c r="DK7" s="40"/>
      <c r="DL7" s="4"/>
      <c r="DM7" s="40"/>
      <c r="DN7" s="4"/>
      <c r="DO7" s="40"/>
      <c r="DP7" s="4"/>
      <c r="DQ7" s="40"/>
      <c r="DR7" s="4"/>
      <c r="DS7" s="40"/>
      <c r="DT7" s="4"/>
      <c r="DU7" s="40"/>
      <c r="DV7" s="4"/>
      <c r="DW7" s="40"/>
      <c r="DX7" s="4"/>
      <c r="DY7" s="40"/>
      <c r="DZ7" s="4"/>
      <c r="EA7" s="40"/>
      <c r="EB7" s="4"/>
      <c r="EC7" s="40"/>
      <c r="ED7" s="4"/>
      <c r="EE7" s="40"/>
      <c r="EF7" s="4"/>
      <c r="EG7" s="40"/>
      <c r="EH7" s="4"/>
      <c r="EI7" s="40"/>
      <c r="EJ7" s="4"/>
      <c r="EK7" s="40"/>
      <c r="EL7" s="4"/>
      <c r="EM7" s="40"/>
      <c r="EN7" s="4"/>
      <c r="EO7" s="40"/>
      <c r="EP7" s="4"/>
      <c r="EQ7" s="40"/>
      <c r="ER7" s="4"/>
      <c r="ES7" s="40"/>
      <c r="ET7" s="4"/>
      <c r="EU7" s="40"/>
      <c r="EV7" s="4"/>
      <c r="EW7" s="40"/>
      <c r="EX7" s="4"/>
      <c r="EY7" s="40"/>
      <c r="EZ7" s="4"/>
      <c r="FA7" s="40"/>
      <c r="FB7" s="4"/>
      <c r="FC7" s="40"/>
      <c r="FD7" s="4"/>
      <c r="FE7" s="40"/>
      <c r="FF7" s="4"/>
      <c r="FG7" s="40"/>
      <c r="FH7" s="4"/>
      <c r="FI7" s="40"/>
      <c r="FJ7" s="4"/>
      <c r="FK7" s="40"/>
      <c r="FL7" s="4"/>
      <c r="FM7" s="40"/>
      <c r="FN7" s="4"/>
      <c r="FO7" s="40"/>
      <c r="FP7" s="4"/>
      <c r="FQ7" s="40"/>
      <c r="FR7" s="4"/>
      <c r="FS7" s="40"/>
      <c r="FT7" s="4"/>
      <c r="FU7" s="40"/>
      <c r="FV7" s="4"/>
      <c r="FW7" s="40"/>
      <c r="FX7" s="4"/>
      <c r="FY7" s="40"/>
      <c r="FZ7" s="4"/>
      <c r="GA7" s="40"/>
      <c r="GB7" s="4"/>
      <c r="GC7" s="40"/>
      <c r="GD7" s="4"/>
      <c r="GE7" s="40"/>
      <c r="GF7" s="4"/>
      <c r="GG7" s="40"/>
      <c r="GH7" s="4"/>
      <c r="GI7" s="40"/>
      <c r="GJ7" s="4"/>
      <c r="GK7" s="40"/>
      <c r="GL7" s="4"/>
      <c r="GM7" s="40"/>
      <c r="GN7" s="4"/>
      <c r="GO7" s="40"/>
      <c r="GP7" s="4"/>
      <c r="GQ7" s="40"/>
      <c r="GR7" s="4"/>
      <c r="GS7" s="40"/>
      <c r="GT7" s="4"/>
      <c r="GU7" s="40"/>
      <c r="GV7" s="4"/>
      <c r="GW7" s="40"/>
      <c r="GX7" s="4"/>
      <c r="GY7" s="40"/>
      <c r="GZ7" s="4"/>
      <c r="HA7" s="40"/>
      <c r="HB7" s="4"/>
      <c r="HC7" s="40"/>
      <c r="HD7" s="4"/>
      <c r="HE7" s="40"/>
      <c r="HF7" s="4"/>
      <c r="HG7" s="40"/>
      <c r="HH7" s="4"/>
      <c r="HI7" s="40"/>
      <c r="HJ7" s="4"/>
      <c r="HK7" s="40"/>
      <c r="HL7" s="4"/>
      <c r="HM7" s="40"/>
      <c r="HN7" s="4"/>
      <c r="HO7" s="40"/>
      <c r="HP7" s="4"/>
      <c r="HQ7" s="40"/>
      <c r="HR7" s="4"/>
      <c r="HS7" s="40"/>
      <c r="HT7" s="4"/>
      <c r="HU7" s="40"/>
      <c r="HV7" s="4"/>
      <c r="HW7" s="40"/>
      <c r="HX7" s="4"/>
      <c r="HY7" s="40"/>
      <c r="HZ7" s="4"/>
      <c r="IA7" s="40"/>
      <c r="IB7" s="4"/>
      <c r="IC7" s="40"/>
      <c r="ID7" s="4"/>
      <c r="IE7" s="40"/>
      <c r="IF7" s="4"/>
      <c r="IG7" s="40"/>
      <c r="IH7" s="4"/>
      <c r="II7" s="40"/>
      <c r="IJ7" s="4"/>
      <c r="IK7" s="40"/>
      <c r="IL7" s="4"/>
      <c r="IM7" s="40"/>
      <c r="IN7" s="4"/>
      <c r="IO7" s="40"/>
      <c r="IP7" s="4"/>
      <c r="IQ7" s="40"/>
      <c r="IR7" s="4"/>
      <c r="IS7" s="40"/>
      <c r="IT7" s="4"/>
      <c r="IU7" s="40"/>
      <c r="IV7" s="4"/>
    </row>
    <row r="8" spans="2:11" s="29" customFormat="1" ht="12.75">
      <c r="B8" s="769" t="str">
        <f>"Табела ГT-Д-1.1 Тарифни елементи енергент и капацитет по групама места испоруке за "&amp;'Naslovna strana'!E17&amp;". год."</f>
        <v>Табела ГT-Д-1.1 Тарифни елементи енергент и капацитет по групама места испоруке за 2024. год.</v>
      </c>
      <c r="C8" s="769"/>
      <c r="D8" s="769"/>
      <c r="E8" s="769"/>
      <c r="F8" s="769"/>
      <c r="G8" s="70"/>
      <c r="H8" s="70"/>
      <c r="I8" s="24"/>
      <c r="J8" s="24"/>
      <c r="K8" s="24"/>
    </row>
    <row r="9" s="29" customFormat="1" ht="3.75" customHeight="1" thickBot="1"/>
    <row r="10" spans="2:8" s="29" customFormat="1" ht="13.5" customHeight="1" thickTop="1">
      <c r="B10" s="778" t="s">
        <v>18</v>
      </c>
      <c r="C10" s="780" t="s">
        <v>76</v>
      </c>
      <c r="D10" s="782" t="s">
        <v>77</v>
      </c>
      <c r="E10" s="34">
        <f>+'Naslovna strana'!E17</f>
        <v>2024</v>
      </c>
      <c r="F10" s="430">
        <f>+'Naslovna strana'!E17</f>
        <v>2024</v>
      </c>
      <c r="G10" s="113"/>
      <c r="H10" s="31"/>
    </row>
    <row r="11" spans="2:8" s="29" customFormat="1" ht="41.25" customHeight="1">
      <c r="B11" s="779"/>
      <c r="C11" s="781"/>
      <c r="D11" s="783"/>
      <c r="E11" s="196" t="s">
        <v>201</v>
      </c>
      <c r="F11" s="197" t="s">
        <v>202</v>
      </c>
      <c r="G11" s="55"/>
      <c r="H11" s="55"/>
    </row>
    <row r="12" spans="2:8" s="29" customFormat="1" ht="13.5" thickBot="1">
      <c r="B12" s="177">
        <v>1</v>
      </c>
      <c r="C12" s="35">
        <v>2</v>
      </c>
      <c r="D12" s="35">
        <v>3</v>
      </c>
      <c r="E12" s="65">
        <v>4</v>
      </c>
      <c r="F12" s="66">
        <v>5</v>
      </c>
      <c r="G12" s="54"/>
      <c r="H12" s="54"/>
    </row>
    <row r="13" spans="2:8" s="29" customFormat="1" ht="13.5" thickTop="1">
      <c r="B13" s="502" t="s">
        <v>16</v>
      </c>
      <c r="C13" s="503"/>
      <c r="D13" s="504" t="s">
        <v>88</v>
      </c>
      <c r="E13" s="505">
        <f>E14+E21</f>
        <v>0</v>
      </c>
      <c r="F13" s="506"/>
      <c r="G13" s="54"/>
      <c r="H13" s="54"/>
    </row>
    <row r="14" spans="2:8" s="29" customFormat="1" ht="12.75">
      <c r="B14" s="499" t="s">
        <v>31</v>
      </c>
      <c r="C14" s="500" t="s">
        <v>86</v>
      </c>
      <c r="D14" s="59" t="s">
        <v>111</v>
      </c>
      <c r="E14" s="161">
        <f>E15+E18+E19+E20</f>
        <v>0</v>
      </c>
      <c r="F14" s="501"/>
      <c r="G14" s="54"/>
      <c r="H14" s="54"/>
    </row>
    <row r="15" spans="2:8" s="29" customFormat="1" ht="12.75">
      <c r="B15" s="68" t="s">
        <v>47</v>
      </c>
      <c r="C15" s="60"/>
      <c r="D15" s="30" t="s">
        <v>92</v>
      </c>
      <c r="E15" s="162">
        <f>E16+E17</f>
        <v>0</v>
      </c>
      <c r="F15" s="166">
        <f>'3. ТЕ Кap i mi t'!P50</f>
        <v>0</v>
      </c>
      <c r="G15" s="54"/>
      <c r="H15" s="54"/>
    </row>
    <row r="16" spans="2:8" s="29" customFormat="1" ht="12.75" customHeight="1">
      <c r="B16" s="68" t="s">
        <v>98</v>
      </c>
      <c r="C16" s="776" t="s">
        <v>89</v>
      </c>
      <c r="D16" s="61" t="s">
        <v>78</v>
      </c>
      <c r="E16" s="209">
        <f>'2. TE Еnergent t'!P20</f>
        <v>0</v>
      </c>
      <c r="F16" s="210"/>
      <c r="G16" s="56"/>
      <c r="H16" s="56"/>
    </row>
    <row r="17" spans="2:8" s="29" customFormat="1" ht="12.75" customHeight="1">
      <c r="B17" s="68" t="s">
        <v>99</v>
      </c>
      <c r="C17" s="776"/>
      <c r="D17" s="61" t="s">
        <v>79</v>
      </c>
      <c r="E17" s="211">
        <f>'2. TE Еnergent t'!P21</f>
        <v>0</v>
      </c>
      <c r="F17" s="212"/>
      <c r="G17" s="56"/>
      <c r="H17" s="56"/>
    </row>
    <row r="18" spans="2:8" s="29" customFormat="1" ht="12.75" customHeight="1">
      <c r="B18" s="69" t="s">
        <v>95</v>
      </c>
      <c r="C18" s="776"/>
      <c r="D18" s="58" t="s">
        <v>80</v>
      </c>
      <c r="E18" s="211">
        <f>'2. TE Еnergent t'!P22</f>
        <v>0</v>
      </c>
      <c r="F18" s="212">
        <f>'3. ТЕ Кap i mi t'!P53</f>
        <v>0</v>
      </c>
      <c r="G18" s="56"/>
      <c r="H18" s="56"/>
    </row>
    <row r="19" spans="2:8" s="29" customFormat="1" ht="12.75" customHeight="1">
      <c r="B19" s="69" t="s">
        <v>96</v>
      </c>
      <c r="C19" s="776"/>
      <c r="D19" s="57" t="s">
        <v>81</v>
      </c>
      <c r="E19" s="211">
        <f>'2. TE Еnergent t'!P23</f>
        <v>0</v>
      </c>
      <c r="F19" s="212">
        <f>'3. ТЕ Кap i mi t'!P54</f>
        <v>0</v>
      </c>
      <c r="G19" s="56"/>
      <c r="H19" s="56"/>
    </row>
    <row r="20" spans="2:8" s="29" customFormat="1" ht="13.5" thickBot="1">
      <c r="B20" s="69" t="s">
        <v>97</v>
      </c>
      <c r="C20" s="777"/>
      <c r="D20" s="64" t="s">
        <v>82</v>
      </c>
      <c r="E20" s="213">
        <f>'2. TE Еnergent t'!P24</f>
        <v>0</v>
      </c>
      <c r="F20" s="214">
        <f>'3. ТЕ Кap i mi t'!P55</f>
        <v>0</v>
      </c>
      <c r="G20" s="56"/>
      <c r="H20" s="56"/>
    </row>
    <row r="21" spans="2:8" s="29" customFormat="1" ht="13.5" thickTop="1">
      <c r="B21" s="178" t="s">
        <v>32</v>
      </c>
      <c r="C21" s="67" t="s">
        <v>87</v>
      </c>
      <c r="D21" s="59" t="s">
        <v>91</v>
      </c>
      <c r="E21" s="161">
        <f>SUM(E22:E24)</f>
        <v>0</v>
      </c>
      <c r="F21" s="167"/>
      <c r="G21" s="54"/>
      <c r="H21" s="54"/>
    </row>
    <row r="22" spans="2:8" s="29" customFormat="1" ht="12.75" customHeight="1">
      <c r="B22" s="179" t="s">
        <v>100</v>
      </c>
      <c r="C22" s="775" t="s">
        <v>90</v>
      </c>
      <c r="D22" s="62" t="s">
        <v>83</v>
      </c>
      <c r="E22" s="215">
        <f>'2. TE Еnergent t'!P40</f>
        <v>0</v>
      </c>
      <c r="F22" s="216">
        <f>'3. ТЕ Кap i mi t'!P57</f>
        <v>0</v>
      </c>
      <c r="G22" s="774"/>
      <c r="H22" s="56"/>
    </row>
    <row r="23" spans="2:8" s="29" customFormat="1" ht="12.75">
      <c r="B23" s="180" t="s">
        <v>101</v>
      </c>
      <c r="C23" s="776"/>
      <c r="D23" s="30" t="s">
        <v>84</v>
      </c>
      <c r="E23" s="209">
        <f>'2. TE Еnergent t'!P41</f>
        <v>0</v>
      </c>
      <c r="F23" s="210">
        <f>'3. ТЕ Кap i mi t'!P58</f>
        <v>0</v>
      </c>
      <c r="G23" s="774"/>
      <c r="H23" s="56"/>
    </row>
    <row r="24" spans="2:8" s="29" customFormat="1" ht="13.5" thickBot="1">
      <c r="B24" s="181" t="s">
        <v>102</v>
      </c>
      <c r="C24" s="777"/>
      <c r="D24" s="63" t="s">
        <v>85</v>
      </c>
      <c r="E24" s="213">
        <f>'2. TE Еnergent t'!P42</f>
        <v>0</v>
      </c>
      <c r="F24" s="217">
        <f>'3. ТЕ Кap i mi t'!P59</f>
        <v>0</v>
      </c>
      <c r="G24" s="774"/>
      <c r="H24" s="56"/>
    </row>
    <row r="25" s="29" customFormat="1" ht="6.75" customHeight="1" thickTop="1"/>
    <row r="26" spans="1:9" s="21" customFormat="1" ht="12.75">
      <c r="A26" s="22"/>
      <c r="B26" s="22"/>
      <c r="C26" s="22"/>
      <c r="D26" s="50"/>
      <c r="E26" s="51"/>
      <c r="F26" s="22"/>
      <c r="G26" s="22"/>
      <c r="H26" s="22"/>
      <c r="I26" s="22"/>
    </row>
    <row r="27" spans="1:9" s="21" customFormat="1" ht="13.5" customHeight="1">
      <c r="A27" s="70"/>
      <c r="B27" s="769" t="str">
        <f>"Табела ГT-Д-1.2. Количине за дистрибуцију и количине за надокнаду губитака за "&amp;'Naslovna strana'!E17&amp;". год."</f>
        <v>Табела ГT-Д-1.2. Количине за дистрибуцију и количине за надокнаду губитака за 2024. год.</v>
      </c>
      <c r="C27" s="769"/>
      <c r="D27" s="769"/>
      <c r="E27" s="769"/>
      <c r="F27" s="769"/>
      <c r="G27" s="70"/>
      <c r="H27" s="22"/>
      <c r="I27" s="22"/>
    </row>
    <row r="28" spans="1:9" s="21" customFormat="1" ht="8.25" customHeight="1" thickBot="1">
      <c r="A28" s="22"/>
      <c r="B28" s="108"/>
      <c r="C28" s="108"/>
      <c r="D28" s="108"/>
      <c r="E28" s="108"/>
      <c r="F28" s="22"/>
      <c r="G28" s="22"/>
      <c r="H28" s="22"/>
      <c r="I28" s="22"/>
    </row>
    <row r="29" spans="1:9" s="21" customFormat="1" ht="17.25" customHeight="1" thickTop="1">
      <c r="A29" s="22"/>
      <c r="B29" s="109"/>
      <c r="C29" s="765" t="s">
        <v>107</v>
      </c>
      <c r="D29" s="766"/>
      <c r="E29" s="111" t="s">
        <v>105</v>
      </c>
      <c r="F29" s="22"/>
      <c r="G29" s="22"/>
      <c r="H29" s="22"/>
      <c r="I29" s="22"/>
    </row>
    <row r="30" spans="1:9" s="21" customFormat="1" ht="21.75" customHeight="1" thickBot="1">
      <c r="A30" s="22"/>
      <c r="B30" s="110"/>
      <c r="C30" s="767"/>
      <c r="D30" s="768"/>
      <c r="E30" s="112" t="s">
        <v>204</v>
      </c>
      <c r="F30" s="22"/>
      <c r="G30" s="22"/>
      <c r="H30" s="22"/>
      <c r="I30" s="22"/>
    </row>
    <row r="31" spans="1:9" s="21" customFormat="1" ht="15" customHeight="1" thickTop="1">
      <c r="A31" s="22"/>
      <c r="B31" s="182" t="s">
        <v>16</v>
      </c>
      <c r="C31" s="772" t="s">
        <v>106</v>
      </c>
      <c r="D31" s="773"/>
      <c r="E31" s="192">
        <f>'2. TE Еnergent t'!P9</f>
        <v>0</v>
      </c>
      <c r="F31" s="22"/>
      <c r="G31" s="22"/>
      <c r="H31" s="22"/>
      <c r="I31" s="22"/>
    </row>
    <row r="32" spans="1:9" s="21" customFormat="1" ht="15" customHeight="1">
      <c r="A32" s="22"/>
      <c r="B32" s="191" t="s">
        <v>19</v>
      </c>
      <c r="C32" s="770" t="s">
        <v>72</v>
      </c>
      <c r="D32" s="771"/>
      <c r="E32" s="193">
        <f>'2. TE Еnergent t'!P16</f>
        <v>0</v>
      </c>
      <c r="F32" s="22"/>
      <c r="G32" s="22"/>
      <c r="H32" s="22"/>
      <c r="I32" s="22"/>
    </row>
    <row r="33" spans="2:5" ht="15" customHeight="1">
      <c r="B33" s="183" t="s">
        <v>136</v>
      </c>
      <c r="C33" s="770" t="s">
        <v>122</v>
      </c>
      <c r="D33" s="771"/>
      <c r="E33" s="160">
        <f>E13</f>
        <v>0</v>
      </c>
    </row>
    <row r="34" spans="2:5" ht="15" customHeight="1">
      <c r="B34" s="184" t="s">
        <v>20</v>
      </c>
      <c r="C34" s="761" t="s">
        <v>64</v>
      </c>
      <c r="D34" s="762"/>
      <c r="E34" s="218">
        <f>'2. TE Еnergent t'!P43</f>
        <v>0</v>
      </c>
    </row>
    <row r="35" spans="2:5" ht="15" customHeight="1">
      <c r="B35" s="195" t="s">
        <v>21</v>
      </c>
      <c r="C35" s="761" t="s">
        <v>0</v>
      </c>
      <c r="D35" s="762"/>
      <c r="E35" s="219">
        <f>'2. TE Еnergent t'!P52</f>
        <v>0</v>
      </c>
    </row>
    <row r="36" spans="2:5" ht="15" customHeight="1" thickBot="1">
      <c r="B36" s="194" t="s">
        <v>22</v>
      </c>
      <c r="C36" s="763" t="s">
        <v>134</v>
      </c>
      <c r="D36" s="764"/>
      <c r="E36" s="220">
        <f>'2. TE Еnergent t'!P51</f>
        <v>0</v>
      </c>
    </row>
    <row r="37" ht="13.5" thickTop="1">
      <c r="E37" s="423"/>
    </row>
  </sheetData>
  <sheetProtection formatCells="0" formatColumns="0" formatRows="0"/>
  <mergeCells count="15">
    <mergeCell ref="G22:G24"/>
    <mergeCell ref="C22:C24"/>
    <mergeCell ref="C16:C20"/>
    <mergeCell ref="B10:B11"/>
    <mergeCell ref="C10:C11"/>
    <mergeCell ref="D10:D11"/>
    <mergeCell ref="C35:D35"/>
    <mergeCell ref="C36:D36"/>
    <mergeCell ref="C29:D30"/>
    <mergeCell ref="B27:F27"/>
    <mergeCell ref="B8:F8"/>
    <mergeCell ref="C34:D34"/>
    <mergeCell ref="C33:D33"/>
    <mergeCell ref="C32:D32"/>
    <mergeCell ref="C31:D31"/>
  </mergeCells>
  <printOptions horizontalCentered="1"/>
  <pageMargins left="0.23" right="0.16" top="0.28" bottom="0.36" header="0.17" footer="0.17"/>
  <pageSetup horizontalDpi="600" verticalDpi="600" orientation="landscape" paperSize="9" scale="98" r:id="rId1"/>
  <headerFooter alignWithMargins="0">
    <oddFooter>&amp;L&amp;8&amp;F: &amp;A&amp;C&amp;9Стр. &amp;P / &amp;N</oddFooter>
  </headerFooter>
  <ignoredErrors>
    <ignoredError sqref="C23 C24 B13 B31 B32:B33 B34:B36" numberStoredAsText="1"/>
    <ignoredError sqref="E21 F18:F24 E13:E15 E33 B4:C4 C3" unlockedFormula="1"/>
    <ignoredError sqref="B1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showGridLines="0" zoomScale="80" zoomScaleNormal="8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5" customWidth="1"/>
    <col min="2" max="2" width="9.28125" style="16" customWidth="1"/>
    <col min="3" max="3" width="45.421875" style="15" customWidth="1"/>
    <col min="4" max="13" width="15.7109375" style="15" customWidth="1"/>
    <col min="14" max="15" width="15.7109375" style="14" customWidth="1"/>
    <col min="16" max="16" width="17.7109375" style="14" customWidth="1"/>
    <col min="17" max="17" width="1.57421875" style="14" customWidth="1"/>
    <col min="18" max="19" width="7.421875" style="15" customWidth="1"/>
    <col min="20" max="16384" width="9.140625" style="15" customWidth="1"/>
  </cols>
  <sheetData>
    <row r="1" spans="1:17" s="1" customFormat="1" ht="15" customHeight="1">
      <c r="A1" s="244"/>
      <c r="B1" s="245" t="s">
        <v>15</v>
      </c>
      <c r="C1" s="244"/>
      <c r="D1" s="246"/>
      <c r="E1" s="246"/>
      <c r="F1" s="246"/>
      <c r="G1" s="246"/>
      <c r="H1" s="246"/>
      <c r="I1" s="247"/>
      <c r="J1" s="248"/>
      <c r="K1" s="244"/>
      <c r="L1" s="244"/>
      <c r="M1" s="249"/>
      <c r="N1" s="249"/>
      <c r="O1" s="249"/>
      <c r="P1" s="249"/>
      <c r="Q1" s="2"/>
    </row>
    <row r="2" spans="1:17" s="1" customFormat="1" ht="15" customHeight="1">
      <c r="A2" s="244"/>
      <c r="B2" s="244"/>
      <c r="C2" s="244"/>
      <c r="D2" s="244"/>
      <c r="E2" s="244"/>
      <c r="F2" s="244"/>
      <c r="G2" s="244"/>
      <c r="H2" s="244"/>
      <c r="I2" s="250"/>
      <c r="J2" s="244"/>
      <c r="K2" s="244"/>
      <c r="L2" s="244"/>
      <c r="M2" s="244"/>
      <c r="N2" s="249"/>
      <c r="O2" s="249"/>
      <c r="P2" s="249"/>
      <c r="Q2" s="8"/>
    </row>
    <row r="3" spans="1:17" s="1" customFormat="1" ht="15" customHeight="1">
      <c r="A3" s="244"/>
      <c r="B3" s="247" t="str">
        <f>+CONCATENATE('Naslovna strana'!B13," ",'Naslovna strana'!E13)</f>
        <v>Назив оператора система: </v>
      </c>
      <c r="C3" s="244"/>
      <c r="D3" s="244"/>
      <c r="E3" s="244"/>
      <c r="F3" s="244"/>
      <c r="G3" s="244"/>
      <c r="H3" s="251"/>
      <c r="I3" s="252"/>
      <c r="J3" s="251"/>
      <c r="K3" s="251"/>
      <c r="L3" s="251"/>
      <c r="M3" s="244"/>
      <c r="N3" s="249"/>
      <c r="O3" s="249"/>
      <c r="P3" s="249"/>
      <c r="Q3" s="8"/>
    </row>
    <row r="4" spans="1:17" s="1" customFormat="1" ht="15" customHeight="1">
      <c r="A4" s="244"/>
      <c r="B4" s="253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244"/>
      <c r="D4" s="244"/>
      <c r="E4" s="244"/>
      <c r="F4" s="244"/>
      <c r="G4" s="244"/>
      <c r="H4" s="251"/>
      <c r="I4" s="252"/>
      <c r="J4" s="251"/>
      <c r="K4" s="251"/>
      <c r="L4" s="251"/>
      <c r="M4" s="244"/>
      <c r="N4" s="249"/>
      <c r="O4" s="254"/>
      <c r="P4" s="249"/>
      <c r="Q4" s="8"/>
    </row>
    <row r="5" spans="1:17" s="3" customFormat="1" ht="15" customHeight="1">
      <c r="A5" s="251"/>
      <c r="B5" s="255" t="str">
        <f>+CONCATENATE('Naslovna strana'!B27," ",'Naslovna strana'!E27)</f>
        <v>Датум обраде: </v>
      </c>
      <c r="C5" s="251"/>
      <c r="D5" s="256"/>
      <c r="E5" s="251"/>
      <c r="F5" s="257"/>
      <c r="G5" s="251"/>
      <c r="H5" s="251"/>
      <c r="I5" s="252"/>
      <c r="J5" s="251"/>
      <c r="K5" s="251"/>
      <c r="L5" s="251"/>
      <c r="M5" s="251"/>
      <c r="N5" s="258"/>
      <c r="O5" s="258"/>
      <c r="P5" s="258"/>
      <c r="Q5" s="9"/>
    </row>
    <row r="6" spans="1:17" s="133" customFormat="1" ht="19.5" customHeight="1" thickBot="1">
      <c r="A6" s="259"/>
      <c r="B6" s="466"/>
      <c r="C6" s="467"/>
      <c r="D6" s="468"/>
      <c r="E6" s="469"/>
      <c r="F6" s="470" t="str">
        <f>"Табела ГТ-Д-2.1 Преузета и испоручена енергија и губици ПГ на дистрибутивном систему за "&amp;'Naslovna strana'!E17&amp;". год."</f>
        <v>Табела ГТ-Д-2.1 Преузета и испоручена енергија и губици ПГ на дистрибутивном систему за 2024. год.</v>
      </c>
      <c r="G6" s="470"/>
      <c r="H6" s="470"/>
      <c r="I6" s="469"/>
      <c r="J6" s="469"/>
      <c r="K6" s="466"/>
      <c r="L6" s="466"/>
      <c r="M6" s="466"/>
      <c r="N6" s="466"/>
      <c r="O6" s="466"/>
      <c r="P6" s="260" t="s">
        <v>203</v>
      </c>
      <c r="Q6" s="132"/>
    </row>
    <row r="7" spans="1:17" s="6" customFormat="1" ht="13.5" thickTop="1">
      <c r="A7" s="261"/>
      <c r="B7" s="784" t="s">
        <v>23</v>
      </c>
      <c r="C7" s="456" t="s">
        <v>46</v>
      </c>
      <c r="D7" s="457" t="s">
        <v>33</v>
      </c>
      <c r="E7" s="458" t="s">
        <v>34</v>
      </c>
      <c r="F7" s="458" t="s">
        <v>35</v>
      </c>
      <c r="G7" s="458" t="s">
        <v>36</v>
      </c>
      <c r="H7" s="458" t="s">
        <v>37</v>
      </c>
      <c r="I7" s="458" t="s">
        <v>38</v>
      </c>
      <c r="J7" s="458" t="s">
        <v>39</v>
      </c>
      <c r="K7" s="458" t="s">
        <v>40</v>
      </c>
      <c r="L7" s="458" t="s">
        <v>41</v>
      </c>
      <c r="M7" s="458" t="s">
        <v>42</v>
      </c>
      <c r="N7" s="459" t="s">
        <v>43</v>
      </c>
      <c r="O7" s="460" t="s">
        <v>44</v>
      </c>
      <c r="P7" s="786" t="s">
        <v>58</v>
      </c>
      <c r="Q7" s="11"/>
    </row>
    <row r="8" spans="1:17" s="6" customFormat="1" ht="13.5" thickBot="1">
      <c r="A8" s="261"/>
      <c r="B8" s="785"/>
      <c r="C8" s="262" t="s">
        <v>60</v>
      </c>
      <c r="D8" s="263">
        <v>31</v>
      </c>
      <c r="E8" s="264">
        <v>29</v>
      </c>
      <c r="F8" s="265">
        <v>31</v>
      </c>
      <c r="G8" s="265">
        <v>30</v>
      </c>
      <c r="H8" s="264">
        <v>31</v>
      </c>
      <c r="I8" s="264">
        <v>30</v>
      </c>
      <c r="J8" s="264">
        <v>31</v>
      </c>
      <c r="K8" s="264">
        <v>31</v>
      </c>
      <c r="L8" s="265">
        <v>30</v>
      </c>
      <c r="M8" s="265">
        <v>31</v>
      </c>
      <c r="N8" s="266">
        <v>30</v>
      </c>
      <c r="O8" s="267">
        <v>31</v>
      </c>
      <c r="P8" s="787"/>
      <c r="Q8" s="11"/>
    </row>
    <row r="9" spans="1:17" s="5" customFormat="1" ht="19.5" customHeight="1" thickTop="1">
      <c r="A9" s="239"/>
      <c r="B9" s="268" t="s">
        <v>16</v>
      </c>
      <c r="C9" s="269" t="s">
        <v>183</v>
      </c>
      <c r="D9" s="270">
        <f>D10+D11+D12+D15</f>
        <v>0</v>
      </c>
      <c r="E9" s="271">
        <f aca="true" t="shared" si="0" ref="E9:O9">E10+E11+E12+E15</f>
        <v>0</v>
      </c>
      <c r="F9" s="271">
        <f t="shared" si="0"/>
        <v>0</v>
      </c>
      <c r="G9" s="271">
        <f t="shared" si="0"/>
        <v>0</v>
      </c>
      <c r="H9" s="271">
        <f t="shared" si="0"/>
        <v>0</v>
      </c>
      <c r="I9" s="271">
        <f t="shared" si="0"/>
        <v>0</v>
      </c>
      <c r="J9" s="271">
        <f t="shared" si="0"/>
        <v>0</v>
      </c>
      <c r="K9" s="271">
        <f t="shared" si="0"/>
        <v>0</v>
      </c>
      <c r="L9" s="271">
        <f t="shared" si="0"/>
        <v>0</v>
      </c>
      <c r="M9" s="271">
        <f t="shared" si="0"/>
        <v>0</v>
      </c>
      <c r="N9" s="271">
        <f t="shared" si="0"/>
        <v>0</v>
      </c>
      <c r="O9" s="272">
        <f t="shared" si="0"/>
        <v>0</v>
      </c>
      <c r="P9" s="273">
        <f aca="true" t="shared" si="1" ref="P9:P16">SUM(D9:O9)</f>
        <v>0</v>
      </c>
      <c r="Q9" s="12"/>
    </row>
    <row r="10" spans="1:17" s="5" customFormat="1" ht="19.5" customHeight="1">
      <c r="A10" s="239"/>
      <c r="B10" s="274" t="s">
        <v>17</v>
      </c>
      <c r="C10" s="275" t="s">
        <v>152</v>
      </c>
      <c r="D10" s="276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8"/>
      <c r="P10" s="279">
        <f t="shared" si="1"/>
        <v>0</v>
      </c>
      <c r="Q10" s="12"/>
    </row>
    <row r="11" spans="1:17" s="5" customFormat="1" ht="19.5" customHeight="1">
      <c r="A11" s="239"/>
      <c r="B11" s="274" t="s">
        <v>69</v>
      </c>
      <c r="C11" s="275" t="s">
        <v>153</v>
      </c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279">
        <f t="shared" si="1"/>
        <v>0</v>
      </c>
      <c r="Q11" s="12"/>
    </row>
    <row r="12" spans="1:17" s="5" customFormat="1" ht="20.25" customHeight="1">
      <c r="A12" s="239"/>
      <c r="B12" s="274" t="s">
        <v>110</v>
      </c>
      <c r="C12" s="280" t="s">
        <v>109</v>
      </c>
      <c r="D12" s="281">
        <f aca="true" t="shared" si="2" ref="D12:O12">SUM(D13:D14)</f>
        <v>0</v>
      </c>
      <c r="E12" s="282">
        <f t="shared" si="2"/>
        <v>0</v>
      </c>
      <c r="F12" s="282">
        <f t="shared" si="2"/>
        <v>0</v>
      </c>
      <c r="G12" s="282">
        <f t="shared" si="2"/>
        <v>0</v>
      </c>
      <c r="H12" s="282">
        <f t="shared" si="2"/>
        <v>0</v>
      </c>
      <c r="I12" s="282">
        <f t="shared" si="2"/>
        <v>0</v>
      </c>
      <c r="J12" s="282">
        <f t="shared" si="2"/>
        <v>0</v>
      </c>
      <c r="K12" s="282">
        <f t="shared" si="2"/>
        <v>0</v>
      </c>
      <c r="L12" s="282">
        <f t="shared" si="2"/>
        <v>0</v>
      </c>
      <c r="M12" s="282">
        <f t="shared" si="2"/>
        <v>0</v>
      </c>
      <c r="N12" s="282">
        <f t="shared" si="2"/>
        <v>0</v>
      </c>
      <c r="O12" s="283">
        <f t="shared" si="2"/>
        <v>0</v>
      </c>
      <c r="P12" s="279">
        <f t="shared" si="1"/>
        <v>0</v>
      </c>
      <c r="Q12" s="12"/>
    </row>
    <row r="13" spans="1:17" s="5" customFormat="1" ht="12.75" customHeight="1">
      <c r="A13" s="239"/>
      <c r="B13" s="284" t="s">
        <v>156</v>
      </c>
      <c r="C13" s="427" t="s">
        <v>154</v>
      </c>
      <c r="D13" s="431"/>
      <c r="E13" s="432"/>
      <c r="F13" s="432"/>
      <c r="G13" s="432"/>
      <c r="H13" s="432"/>
      <c r="I13" s="433"/>
      <c r="J13" s="434"/>
      <c r="K13" s="433"/>
      <c r="L13" s="432"/>
      <c r="M13" s="432"/>
      <c r="N13" s="432"/>
      <c r="O13" s="435"/>
      <c r="P13" s="279">
        <f t="shared" si="1"/>
        <v>0</v>
      </c>
      <c r="Q13" s="12"/>
    </row>
    <row r="14" spans="1:17" s="5" customFormat="1" ht="12.75" customHeight="1">
      <c r="A14" s="239"/>
      <c r="B14" s="284" t="s">
        <v>157</v>
      </c>
      <c r="C14" s="428" t="s">
        <v>155</v>
      </c>
      <c r="D14" s="285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7"/>
      <c r="P14" s="279">
        <f t="shared" si="1"/>
        <v>0</v>
      </c>
      <c r="Q14" s="12"/>
    </row>
    <row r="15" spans="1:17" s="5" customFormat="1" ht="15" customHeight="1">
      <c r="A15" s="239"/>
      <c r="B15" s="288" t="s">
        <v>148</v>
      </c>
      <c r="C15" s="289" t="s">
        <v>149</v>
      </c>
      <c r="D15" s="290"/>
      <c r="E15" s="291"/>
      <c r="F15" s="291"/>
      <c r="G15" s="291"/>
      <c r="H15" s="291"/>
      <c r="I15" s="291"/>
      <c r="J15" s="291"/>
      <c r="K15" s="291"/>
      <c r="L15" s="291"/>
      <c r="M15" s="291"/>
      <c r="N15" s="291"/>
      <c r="O15" s="292"/>
      <c r="P15" s="293">
        <f t="shared" si="1"/>
        <v>0</v>
      </c>
      <c r="Q15" s="12"/>
    </row>
    <row r="16" spans="1:17" s="5" customFormat="1" ht="19.5" customHeight="1">
      <c r="A16" s="239"/>
      <c r="B16" s="294" t="s">
        <v>19</v>
      </c>
      <c r="C16" s="295" t="s">
        <v>72</v>
      </c>
      <c r="D16" s="296">
        <f>D17</f>
        <v>0</v>
      </c>
      <c r="E16" s="297">
        <f aca="true" t="shared" si="3" ref="E16:O16">E17</f>
        <v>0</v>
      </c>
      <c r="F16" s="297">
        <f t="shared" si="3"/>
        <v>0</v>
      </c>
      <c r="G16" s="297">
        <f t="shared" si="3"/>
        <v>0</v>
      </c>
      <c r="H16" s="297">
        <f t="shared" si="3"/>
        <v>0</v>
      </c>
      <c r="I16" s="297">
        <f t="shared" si="3"/>
        <v>0</v>
      </c>
      <c r="J16" s="297">
        <f t="shared" si="3"/>
        <v>0</v>
      </c>
      <c r="K16" s="297">
        <f t="shared" si="3"/>
        <v>0</v>
      </c>
      <c r="L16" s="298">
        <f t="shared" si="3"/>
        <v>0</v>
      </c>
      <c r="M16" s="299">
        <f t="shared" si="3"/>
        <v>0</v>
      </c>
      <c r="N16" s="299">
        <f t="shared" si="3"/>
        <v>0</v>
      </c>
      <c r="O16" s="300">
        <f t="shared" si="3"/>
        <v>0</v>
      </c>
      <c r="P16" s="301">
        <f t="shared" si="1"/>
        <v>0</v>
      </c>
      <c r="Q16" s="12"/>
    </row>
    <row r="17" spans="1:17" s="74" customFormat="1" ht="19.5" customHeight="1">
      <c r="A17" s="302"/>
      <c r="B17" s="471" t="s">
        <v>45</v>
      </c>
      <c r="C17" s="304" t="s">
        <v>122</v>
      </c>
      <c r="D17" s="305">
        <f aca="true" t="shared" si="4" ref="D17:P17">D18+D39</f>
        <v>0</v>
      </c>
      <c r="E17" s="306">
        <f t="shared" si="4"/>
        <v>0</v>
      </c>
      <c r="F17" s="307">
        <f t="shared" si="4"/>
        <v>0</v>
      </c>
      <c r="G17" s="307">
        <f t="shared" si="4"/>
        <v>0</v>
      </c>
      <c r="H17" s="306">
        <f t="shared" si="4"/>
        <v>0</v>
      </c>
      <c r="I17" s="308">
        <f t="shared" si="4"/>
        <v>0</v>
      </c>
      <c r="J17" s="308">
        <f t="shared" si="4"/>
        <v>0</v>
      </c>
      <c r="K17" s="308">
        <f t="shared" si="4"/>
        <v>0</v>
      </c>
      <c r="L17" s="308">
        <f t="shared" si="4"/>
        <v>0</v>
      </c>
      <c r="M17" s="308">
        <f t="shared" si="4"/>
        <v>0</v>
      </c>
      <c r="N17" s="308">
        <f t="shared" si="4"/>
        <v>0</v>
      </c>
      <c r="O17" s="309">
        <f t="shared" si="4"/>
        <v>0</v>
      </c>
      <c r="P17" s="310">
        <f t="shared" si="4"/>
        <v>0</v>
      </c>
      <c r="Q17" s="311"/>
    </row>
    <row r="18" spans="1:17" s="5" customFormat="1" ht="18" customHeight="1">
      <c r="A18" s="239"/>
      <c r="B18" s="312" t="s">
        <v>29</v>
      </c>
      <c r="C18" s="313" t="s">
        <v>184</v>
      </c>
      <c r="D18" s="314">
        <f>D25+D32</f>
        <v>0</v>
      </c>
      <c r="E18" s="315">
        <f aca="true" t="shared" si="5" ref="E18:O18">E25+E32</f>
        <v>0</v>
      </c>
      <c r="F18" s="315">
        <f t="shared" si="5"/>
        <v>0</v>
      </c>
      <c r="G18" s="315">
        <f t="shared" si="5"/>
        <v>0</v>
      </c>
      <c r="H18" s="315">
        <f t="shared" si="5"/>
        <v>0</v>
      </c>
      <c r="I18" s="315">
        <f t="shared" si="5"/>
        <v>0</v>
      </c>
      <c r="J18" s="315">
        <f t="shared" si="5"/>
        <v>0</v>
      </c>
      <c r="K18" s="315">
        <f t="shared" si="5"/>
        <v>0</v>
      </c>
      <c r="L18" s="315">
        <f t="shared" si="5"/>
        <v>0</v>
      </c>
      <c r="M18" s="315">
        <f t="shared" si="5"/>
        <v>0</v>
      </c>
      <c r="N18" s="315">
        <f t="shared" si="5"/>
        <v>0</v>
      </c>
      <c r="O18" s="316">
        <f t="shared" si="5"/>
        <v>0</v>
      </c>
      <c r="P18" s="317">
        <f aca="true" t="shared" si="6" ref="P18:P42">SUM(D18:O18)</f>
        <v>0</v>
      </c>
      <c r="Q18" s="10"/>
    </row>
    <row r="19" spans="1:16" s="73" customFormat="1" ht="15" customHeight="1">
      <c r="A19" s="239"/>
      <c r="B19" s="312" t="s">
        <v>51</v>
      </c>
      <c r="C19" s="318" t="s">
        <v>92</v>
      </c>
      <c r="D19" s="319">
        <f>D20+D21</f>
        <v>0</v>
      </c>
      <c r="E19" s="320">
        <f aca="true" t="shared" si="7" ref="E19:O19">E20+E21</f>
        <v>0</v>
      </c>
      <c r="F19" s="320">
        <f t="shared" si="7"/>
        <v>0</v>
      </c>
      <c r="G19" s="320">
        <f t="shared" si="7"/>
        <v>0</v>
      </c>
      <c r="H19" s="320">
        <f t="shared" si="7"/>
        <v>0</v>
      </c>
      <c r="I19" s="320">
        <f t="shared" si="7"/>
        <v>0</v>
      </c>
      <c r="J19" s="320">
        <f t="shared" si="7"/>
        <v>0</v>
      </c>
      <c r="K19" s="320">
        <f t="shared" si="7"/>
        <v>0</v>
      </c>
      <c r="L19" s="320">
        <f t="shared" si="7"/>
        <v>0</v>
      </c>
      <c r="M19" s="320">
        <f t="shared" si="7"/>
        <v>0</v>
      </c>
      <c r="N19" s="320">
        <f t="shared" si="7"/>
        <v>0</v>
      </c>
      <c r="O19" s="321">
        <f t="shared" si="7"/>
        <v>0</v>
      </c>
      <c r="P19" s="322">
        <f t="shared" si="6"/>
        <v>0</v>
      </c>
    </row>
    <row r="20" spans="1:20" s="73" customFormat="1" ht="15" customHeight="1">
      <c r="A20" s="239"/>
      <c r="B20" s="312" t="s">
        <v>112</v>
      </c>
      <c r="C20" s="323" t="s">
        <v>78</v>
      </c>
      <c r="D20" s="319">
        <f>D$27+D$34</f>
        <v>0</v>
      </c>
      <c r="E20" s="320">
        <f aca="true" t="shared" si="8" ref="E20:O20">E$27+E$34</f>
        <v>0</v>
      </c>
      <c r="F20" s="320">
        <f t="shared" si="8"/>
        <v>0</v>
      </c>
      <c r="G20" s="320">
        <f t="shared" si="8"/>
        <v>0</v>
      </c>
      <c r="H20" s="320">
        <f t="shared" si="8"/>
        <v>0</v>
      </c>
      <c r="I20" s="320">
        <f t="shared" si="8"/>
        <v>0</v>
      </c>
      <c r="J20" s="320">
        <f t="shared" si="8"/>
        <v>0</v>
      </c>
      <c r="K20" s="320">
        <f t="shared" si="8"/>
        <v>0</v>
      </c>
      <c r="L20" s="320">
        <f t="shared" si="8"/>
        <v>0</v>
      </c>
      <c r="M20" s="320">
        <f t="shared" si="8"/>
        <v>0</v>
      </c>
      <c r="N20" s="320">
        <f t="shared" si="8"/>
        <v>0</v>
      </c>
      <c r="O20" s="321">
        <f t="shared" si="8"/>
        <v>0</v>
      </c>
      <c r="P20" s="322">
        <f t="shared" si="6"/>
        <v>0</v>
      </c>
      <c r="T20" s="226"/>
    </row>
    <row r="21" spans="1:16" s="73" customFormat="1" ht="15" customHeight="1">
      <c r="A21" s="239"/>
      <c r="B21" s="312" t="s">
        <v>125</v>
      </c>
      <c r="C21" s="323" t="s">
        <v>79</v>
      </c>
      <c r="D21" s="319">
        <f>D$28+D$35</f>
        <v>0</v>
      </c>
      <c r="E21" s="320">
        <f aca="true" t="shared" si="9" ref="E21:O21">E$28+E$35</f>
        <v>0</v>
      </c>
      <c r="F21" s="320">
        <f t="shared" si="9"/>
        <v>0</v>
      </c>
      <c r="G21" s="320">
        <f t="shared" si="9"/>
        <v>0</v>
      </c>
      <c r="H21" s="320">
        <f t="shared" si="9"/>
        <v>0</v>
      </c>
      <c r="I21" s="320">
        <f t="shared" si="9"/>
        <v>0</v>
      </c>
      <c r="J21" s="320">
        <f t="shared" si="9"/>
        <v>0</v>
      </c>
      <c r="K21" s="320">
        <f t="shared" si="9"/>
        <v>0</v>
      </c>
      <c r="L21" s="320">
        <f t="shared" si="9"/>
        <v>0</v>
      </c>
      <c r="M21" s="320">
        <f t="shared" si="9"/>
        <v>0</v>
      </c>
      <c r="N21" s="320">
        <f t="shared" si="9"/>
        <v>0</v>
      </c>
      <c r="O21" s="321">
        <f t="shared" si="9"/>
        <v>0</v>
      </c>
      <c r="P21" s="322">
        <f t="shared" si="6"/>
        <v>0</v>
      </c>
    </row>
    <row r="22" spans="1:16" s="73" customFormat="1" ht="15" customHeight="1">
      <c r="A22" s="239"/>
      <c r="B22" s="312" t="s">
        <v>52</v>
      </c>
      <c r="C22" s="324" t="s">
        <v>80</v>
      </c>
      <c r="D22" s="319">
        <f>D$29+D$36</f>
        <v>0</v>
      </c>
      <c r="E22" s="320">
        <f aca="true" t="shared" si="10" ref="E22:O22">E$29+E$36</f>
        <v>0</v>
      </c>
      <c r="F22" s="320">
        <f t="shared" si="10"/>
        <v>0</v>
      </c>
      <c r="G22" s="320">
        <f t="shared" si="10"/>
        <v>0</v>
      </c>
      <c r="H22" s="320">
        <f t="shared" si="10"/>
        <v>0</v>
      </c>
      <c r="I22" s="320">
        <f t="shared" si="10"/>
        <v>0</v>
      </c>
      <c r="J22" s="320">
        <f t="shared" si="10"/>
        <v>0</v>
      </c>
      <c r="K22" s="320">
        <f t="shared" si="10"/>
        <v>0</v>
      </c>
      <c r="L22" s="320">
        <f t="shared" si="10"/>
        <v>0</v>
      </c>
      <c r="M22" s="320">
        <f t="shared" si="10"/>
        <v>0</v>
      </c>
      <c r="N22" s="320">
        <f t="shared" si="10"/>
        <v>0</v>
      </c>
      <c r="O22" s="321">
        <f t="shared" si="10"/>
        <v>0</v>
      </c>
      <c r="P22" s="322">
        <f t="shared" si="6"/>
        <v>0</v>
      </c>
    </row>
    <row r="23" spans="1:16" s="73" customFormat="1" ht="15" customHeight="1">
      <c r="A23" s="239"/>
      <c r="B23" s="312" t="s">
        <v>65</v>
      </c>
      <c r="C23" s="244" t="s">
        <v>81</v>
      </c>
      <c r="D23" s="319">
        <f>D$30+D$37</f>
        <v>0</v>
      </c>
      <c r="E23" s="320">
        <f aca="true" t="shared" si="11" ref="E23:O23">E$30+E$37</f>
        <v>0</v>
      </c>
      <c r="F23" s="320">
        <f t="shared" si="11"/>
        <v>0</v>
      </c>
      <c r="G23" s="320">
        <f t="shared" si="11"/>
        <v>0</v>
      </c>
      <c r="H23" s="320">
        <f t="shared" si="11"/>
        <v>0</v>
      </c>
      <c r="I23" s="320">
        <f t="shared" si="11"/>
        <v>0</v>
      </c>
      <c r="J23" s="320">
        <f t="shared" si="11"/>
        <v>0</v>
      </c>
      <c r="K23" s="320">
        <f t="shared" si="11"/>
        <v>0</v>
      </c>
      <c r="L23" s="320">
        <f t="shared" si="11"/>
        <v>0</v>
      </c>
      <c r="M23" s="320">
        <f t="shared" si="11"/>
        <v>0</v>
      </c>
      <c r="N23" s="320">
        <f t="shared" si="11"/>
        <v>0</v>
      </c>
      <c r="O23" s="321">
        <f t="shared" si="11"/>
        <v>0</v>
      </c>
      <c r="P23" s="322">
        <f t="shared" si="6"/>
        <v>0</v>
      </c>
    </row>
    <row r="24" spans="1:17" s="73" customFormat="1" ht="15" customHeight="1">
      <c r="A24" s="239"/>
      <c r="B24" s="312" t="s">
        <v>67</v>
      </c>
      <c r="C24" s="324" t="s">
        <v>82</v>
      </c>
      <c r="D24" s="319">
        <f>D$31+D$38</f>
        <v>0</v>
      </c>
      <c r="E24" s="320">
        <f aca="true" t="shared" si="12" ref="E24:O24">E$31+E$38</f>
        <v>0</v>
      </c>
      <c r="F24" s="320">
        <f t="shared" si="12"/>
        <v>0</v>
      </c>
      <c r="G24" s="320">
        <f t="shared" si="12"/>
        <v>0</v>
      </c>
      <c r="H24" s="320">
        <f t="shared" si="12"/>
        <v>0</v>
      </c>
      <c r="I24" s="320">
        <f t="shared" si="12"/>
        <v>0</v>
      </c>
      <c r="J24" s="320">
        <f t="shared" si="12"/>
        <v>0</v>
      </c>
      <c r="K24" s="320">
        <f t="shared" si="12"/>
        <v>0</v>
      </c>
      <c r="L24" s="320">
        <f t="shared" si="12"/>
        <v>0</v>
      </c>
      <c r="M24" s="320">
        <f t="shared" si="12"/>
        <v>0</v>
      </c>
      <c r="N24" s="320">
        <f t="shared" si="12"/>
        <v>0</v>
      </c>
      <c r="O24" s="321">
        <f t="shared" si="12"/>
        <v>0</v>
      </c>
      <c r="P24" s="317">
        <f t="shared" si="6"/>
        <v>0</v>
      </c>
      <c r="Q24" s="135"/>
    </row>
    <row r="25" spans="1:17" s="5" customFormat="1" ht="27" customHeight="1">
      <c r="A25" s="239"/>
      <c r="B25" s="312" t="s">
        <v>30</v>
      </c>
      <c r="C25" s="325" t="s">
        <v>185</v>
      </c>
      <c r="D25" s="314">
        <f>D26+D29+D30+D31</f>
        <v>0</v>
      </c>
      <c r="E25" s="315">
        <f aca="true" t="shared" si="13" ref="E25:O25">E26+E29+E30+E31</f>
        <v>0</v>
      </c>
      <c r="F25" s="315">
        <f t="shared" si="13"/>
        <v>0</v>
      </c>
      <c r="G25" s="315">
        <f t="shared" si="13"/>
        <v>0</v>
      </c>
      <c r="H25" s="315">
        <f t="shared" si="13"/>
        <v>0</v>
      </c>
      <c r="I25" s="315">
        <f t="shared" si="13"/>
        <v>0</v>
      </c>
      <c r="J25" s="315">
        <f t="shared" si="13"/>
        <v>0</v>
      </c>
      <c r="K25" s="315">
        <f t="shared" si="13"/>
        <v>0</v>
      </c>
      <c r="L25" s="315">
        <f t="shared" si="13"/>
        <v>0</v>
      </c>
      <c r="M25" s="315">
        <f t="shared" si="13"/>
        <v>0</v>
      </c>
      <c r="N25" s="315">
        <f t="shared" si="13"/>
        <v>0</v>
      </c>
      <c r="O25" s="316">
        <f t="shared" si="13"/>
        <v>0</v>
      </c>
      <c r="P25" s="317">
        <f t="shared" si="6"/>
        <v>0</v>
      </c>
      <c r="Q25" s="10"/>
    </row>
    <row r="26" spans="1:16" s="73" customFormat="1" ht="15" customHeight="1">
      <c r="A26" s="239"/>
      <c r="B26" s="312" t="s">
        <v>56</v>
      </c>
      <c r="C26" s="318" t="s">
        <v>92</v>
      </c>
      <c r="D26" s="319">
        <f>D27+D28</f>
        <v>0</v>
      </c>
      <c r="E26" s="320">
        <f aca="true" t="shared" si="14" ref="E26:O26">E27+E28</f>
        <v>0</v>
      </c>
      <c r="F26" s="320">
        <f t="shared" si="14"/>
        <v>0</v>
      </c>
      <c r="G26" s="320">
        <f t="shared" si="14"/>
        <v>0</v>
      </c>
      <c r="H26" s="320">
        <f t="shared" si="14"/>
        <v>0</v>
      </c>
      <c r="I26" s="320">
        <f t="shared" si="14"/>
        <v>0</v>
      </c>
      <c r="J26" s="320">
        <f t="shared" si="14"/>
        <v>0</v>
      </c>
      <c r="K26" s="320">
        <f t="shared" si="14"/>
        <v>0</v>
      </c>
      <c r="L26" s="320">
        <f t="shared" si="14"/>
        <v>0</v>
      </c>
      <c r="M26" s="320">
        <f t="shared" si="14"/>
        <v>0</v>
      </c>
      <c r="N26" s="320">
        <f t="shared" si="14"/>
        <v>0</v>
      </c>
      <c r="O26" s="321">
        <f t="shared" si="14"/>
        <v>0</v>
      </c>
      <c r="P26" s="322">
        <f t="shared" si="6"/>
        <v>0</v>
      </c>
    </row>
    <row r="27" spans="1:16" s="73" customFormat="1" ht="15" customHeight="1">
      <c r="A27" s="239"/>
      <c r="B27" s="312" t="s">
        <v>126</v>
      </c>
      <c r="C27" s="323" t="s">
        <v>78</v>
      </c>
      <c r="D27" s="32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7"/>
      <c r="P27" s="322">
        <f t="shared" si="6"/>
        <v>0</v>
      </c>
    </row>
    <row r="28" spans="1:16" s="73" customFormat="1" ht="15" customHeight="1">
      <c r="A28" s="239"/>
      <c r="B28" s="312" t="s">
        <v>127</v>
      </c>
      <c r="C28" s="323" t="s">
        <v>79</v>
      </c>
      <c r="D28" s="32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322">
        <f t="shared" si="6"/>
        <v>0</v>
      </c>
    </row>
    <row r="29" spans="1:16" s="73" customFormat="1" ht="15" customHeight="1">
      <c r="A29" s="239"/>
      <c r="B29" s="312" t="s">
        <v>57</v>
      </c>
      <c r="C29" s="324" t="s">
        <v>80</v>
      </c>
      <c r="D29" s="32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  <c r="P29" s="322">
        <f t="shared" si="6"/>
        <v>0</v>
      </c>
    </row>
    <row r="30" spans="1:16" s="73" customFormat="1" ht="15" customHeight="1">
      <c r="A30" s="239"/>
      <c r="B30" s="312" t="s">
        <v>66</v>
      </c>
      <c r="C30" s="244" t="s">
        <v>81</v>
      </c>
      <c r="D30" s="32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  <c r="P30" s="322">
        <f t="shared" si="6"/>
        <v>0</v>
      </c>
    </row>
    <row r="31" spans="1:17" s="73" customFormat="1" ht="15" customHeight="1">
      <c r="A31" s="239"/>
      <c r="B31" s="312" t="s">
        <v>128</v>
      </c>
      <c r="C31" s="324" t="s">
        <v>82</v>
      </c>
      <c r="D31" s="32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7"/>
      <c r="P31" s="317">
        <f t="shared" si="6"/>
        <v>0</v>
      </c>
      <c r="Q31" s="135"/>
    </row>
    <row r="32" spans="1:17" s="5" customFormat="1" ht="27" customHeight="1">
      <c r="A32" s="239"/>
      <c r="B32" s="312" t="s">
        <v>115</v>
      </c>
      <c r="C32" s="429" t="s">
        <v>137</v>
      </c>
      <c r="D32" s="314">
        <f aca="true" t="shared" si="15" ref="D32:O32">D33+D36+D37+D38</f>
        <v>0</v>
      </c>
      <c r="E32" s="315">
        <f t="shared" si="15"/>
        <v>0</v>
      </c>
      <c r="F32" s="315">
        <f t="shared" si="15"/>
        <v>0</v>
      </c>
      <c r="G32" s="315">
        <f t="shared" si="15"/>
        <v>0</v>
      </c>
      <c r="H32" s="315">
        <f t="shared" si="15"/>
        <v>0</v>
      </c>
      <c r="I32" s="315">
        <f t="shared" si="15"/>
        <v>0</v>
      </c>
      <c r="J32" s="315">
        <f t="shared" si="15"/>
        <v>0</v>
      </c>
      <c r="K32" s="315">
        <f t="shared" si="15"/>
        <v>0</v>
      </c>
      <c r="L32" s="315">
        <f t="shared" si="15"/>
        <v>0</v>
      </c>
      <c r="M32" s="315">
        <f t="shared" si="15"/>
        <v>0</v>
      </c>
      <c r="N32" s="315">
        <f t="shared" si="15"/>
        <v>0</v>
      </c>
      <c r="O32" s="316">
        <f t="shared" si="15"/>
        <v>0</v>
      </c>
      <c r="P32" s="317">
        <f t="shared" si="6"/>
        <v>0</v>
      </c>
      <c r="Q32" s="10"/>
    </row>
    <row r="33" spans="1:16" s="73" customFormat="1" ht="15" customHeight="1">
      <c r="A33" s="239"/>
      <c r="B33" s="312" t="s">
        <v>117</v>
      </c>
      <c r="C33" s="318" t="s">
        <v>92</v>
      </c>
      <c r="D33" s="319">
        <f>D34+D35</f>
        <v>0</v>
      </c>
      <c r="E33" s="320">
        <f aca="true" t="shared" si="16" ref="E33:O33">E34+E35</f>
        <v>0</v>
      </c>
      <c r="F33" s="320">
        <f t="shared" si="16"/>
        <v>0</v>
      </c>
      <c r="G33" s="320">
        <f t="shared" si="16"/>
        <v>0</v>
      </c>
      <c r="H33" s="320">
        <f t="shared" si="16"/>
        <v>0</v>
      </c>
      <c r="I33" s="320">
        <f t="shared" si="16"/>
        <v>0</v>
      </c>
      <c r="J33" s="320">
        <f t="shared" si="16"/>
        <v>0</v>
      </c>
      <c r="K33" s="320">
        <f t="shared" si="16"/>
        <v>0</v>
      </c>
      <c r="L33" s="320">
        <f t="shared" si="16"/>
        <v>0</v>
      </c>
      <c r="M33" s="320">
        <f t="shared" si="16"/>
        <v>0</v>
      </c>
      <c r="N33" s="320">
        <f t="shared" si="16"/>
        <v>0</v>
      </c>
      <c r="O33" s="321">
        <f t="shared" si="16"/>
        <v>0</v>
      </c>
      <c r="P33" s="322">
        <f t="shared" si="6"/>
        <v>0</v>
      </c>
    </row>
    <row r="34" spans="1:16" s="73" customFormat="1" ht="15" customHeight="1">
      <c r="A34" s="239"/>
      <c r="B34" s="312" t="s">
        <v>130</v>
      </c>
      <c r="C34" s="323" t="s">
        <v>78</v>
      </c>
      <c r="D34" s="32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7"/>
      <c r="P34" s="322">
        <f t="shared" si="6"/>
        <v>0</v>
      </c>
    </row>
    <row r="35" spans="1:16" s="73" customFormat="1" ht="15" customHeight="1">
      <c r="A35" s="239"/>
      <c r="B35" s="312" t="s">
        <v>131</v>
      </c>
      <c r="C35" s="323" t="s">
        <v>150</v>
      </c>
      <c r="D35" s="32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  <c r="P35" s="322">
        <f t="shared" si="6"/>
        <v>0</v>
      </c>
    </row>
    <row r="36" spans="1:16" s="73" customFormat="1" ht="15" customHeight="1">
      <c r="A36" s="239"/>
      <c r="B36" s="312" t="s">
        <v>118</v>
      </c>
      <c r="C36" s="324" t="s">
        <v>80</v>
      </c>
      <c r="D36" s="327"/>
      <c r="E36" s="286"/>
      <c r="F36" s="286"/>
      <c r="G36" s="286"/>
      <c r="H36" s="328"/>
      <c r="I36" s="328"/>
      <c r="J36" s="328"/>
      <c r="K36" s="328"/>
      <c r="L36" s="328"/>
      <c r="M36" s="328"/>
      <c r="N36" s="328"/>
      <c r="O36" s="287"/>
      <c r="P36" s="322">
        <f t="shared" si="6"/>
        <v>0</v>
      </c>
    </row>
    <row r="37" spans="1:16" s="73" customFormat="1" ht="15" customHeight="1">
      <c r="A37" s="239"/>
      <c r="B37" s="312" t="s">
        <v>129</v>
      </c>
      <c r="C37" s="244" t="s">
        <v>81</v>
      </c>
      <c r="D37" s="327"/>
      <c r="E37" s="286"/>
      <c r="F37" s="286"/>
      <c r="G37" s="286"/>
      <c r="H37" s="328"/>
      <c r="I37" s="328"/>
      <c r="J37" s="328"/>
      <c r="K37" s="328"/>
      <c r="L37" s="328"/>
      <c r="M37" s="328"/>
      <c r="N37" s="328"/>
      <c r="O37" s="287"/>
      <c r="P37" s="322">
        <f t="shared" si="6"/>
        <v>0</v>
      </c>
    </row>
    <row r="38" spans="1:17" s="73" customFormat="1" ht="15" customHeight="1">
      <c r="A38" s="239"/>
      <c r="B38" s="312" t="s">
        <v>132</v>
      </c>
      <c r="C38" s="324" t="s">
        <v>82</v>
      </c>
      <c r="D38" s="329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87"/>
      <c r="P38" s="317">
        <f t="shared" si="6"/>
        <v>0</v>
      </c>
      <c r="Q38" s="135"/>
    </row>
    <row r="39" spans="1:17" s="7" customFormat="1" ht="23.25" customHeight="1">
      <c r="A39" s="302"/>
      <c r="B39" s="330" t="s">
        <v>116</v>
      </c>
      <c r="C39" s="313" t="s">
        <v>186</v>
      </c>
      <c r="D39" s="331">
        <f aca="true" t="shared" si="17" ref="D39:O39">D40+D41+D42</f>
        <v>0</v>
      </c>
      <c r="E39" s="332">
        <f t="shared" si="17"/>
        <v>0</v>
      </c>
      <c r="F39" s="332">
        <f t="shared" si="17"/>
        <v>0</v>
      </c>
      <c r="G39" s="332">
        <f t="shared" si="17"/>
        <v>0</v>
      </c>
      <c r="H39" s="332">
        <f t="shared" si="17"/>
        <v>0</v>
      </c>
      <c r="I39" s="332">
        <f t="shared" si="17"/>
        <v>0</v>
      </c>
      <c r="J39" s="332">
        <f t="shared" si="17"/>
        <v>0</v>
      </c>
      <c r="K39" s="332">
        <f t="shared" si="17"/>
        <v>0</v>
      </c>
      <c r="L39" s="332">
        <f t="shared" si="17"/>
        <v>0</v>
      </c>
      <c r="M39" s="332">
        <f t="shared" si="17"/>
        <v>0</v>
      </c>
      <c r="N39" s="332">
        <f t="shared" si="17"/>
        <v>0</v>
      </c>
      <c r="O39" s="283">
        <f t="shared" si="17"/>
        <v>0</v>
      </c>
      <c r="P39" s="333">
        <f t="shared" si="6"/>
        <v>0</v>
      </c>
      <c r="Q39" s="13"/>
    </row>
    <row r="40" spans="1:17" s="5" customFormat="1" ht="15" customHeight="1">
      <c r="A40" s="239"/>
      <c r="B40" s="334" t="s">
        <v>119</v>
      </c>
      <c r="C40" s="318" t="s">
        <v>83</v>
      </c>
      <c r="D40" s="32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7"/>
      <c r="P40" s="317">
        <f t="shared" si="6"/>
        <v>0</v>
      </c>
      <c r="Q40" s="10"/>
    </row>
    <row r="41" spans="1:22" s="5" customFormat="1" ht="15" customHeight="1">
      <c r="A41" s="239"/>
      <c r="B41" s="334" t="s">
        <v>120</v>
      </c>
      <c r="C41" s="318" t="s">
        <v>84</v>
      </c>
      <c r="D41" s="329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8"/>
      <c r="P41" s="317">
        <f t="shared" si="6"/>
        <v>0</v>
      </c>
      <c r="U41" s="201"/>
      <c r="V41" s="201"/>
    </row>
    <row r="42" spans="1:22" s="5" customFormat="1" ht="15" customHeight="1">
      <c r="A42" s="239"/>
      <c r="B42" s="335" t="s">
        <v>121</v>
      </c>
      <c r="C42" s="336" t="s">
        <v>85</v>
      </c>
      <c r="D42" s="337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2"/>
      <c r="P42" s="338">
        <f t="shared" si="6"/>
        <v>0</v>
      </c>
      <c r="Q42" s="10"/>
      <c r="U42" s="201"/>
      <c r="V42" s="201"/>
    </row>
    <row r="43" spans="1:17" s="5" customFormat="1" ht="15" customHeight="1">
      <c r="A43" s="239"/>
      <c r="B43" s="343" t="s">
        <v>138</v>
      </c>
      <c r="C43" s="344" t="s">
        <v>64</v>
      </c>
      <c r="D43" s="345"/>
      <c r="E43" s="346"/>
      <c r="F43" s="346"/>
      <c r="G43" s="346"/>
      <c r="H43" s="346"/>
      <c r="I43" s="346"/>
      <c r="J43" s="346"/>
      <c r="K43" s="346"/>
      <c r="L43" s="346"/>
      <c r="M43" s="346"/>
      <c r="N43" s="346"/>
      <c r="O43" s="347"/>
      <c r="P43" s="348">
        <f>SUM(D43:O43)</f>
        <v>0</v>
      </c>
      <c r="Q43" s="10"/>
    </row>
    <row r="44" spans="1:17" s="5" customFormat="1" ht="15" customHeight="1">
      <c r="A44" s="239"/>
      <c r="B44" s="349" t="s">
        <v>139</v>
      </c>
      <c r="C44" s="350" t="s">
        <v>140</v>
      </c>
      <c r="D44" s="351">
        <f>D45+D46</f>
        <v>0</v>
      </c>
      <c r="E44" s="352">
        <f aca="true" t="shared" si="18" ref="E44:O44">E45+E46</f>
        <v>0</v>
      </c>
      <c r="F44" s="352">
        <f t="shared" si="18"/>
        <v>0</v>
      </c>
      <c r="G44" s="352">
        <f t="shared" si="18"/>
        <v>0</v>
      </c>
      <c r="H44" s="352">
        <f t="shared" si="18"/>
        <v>0</v>
      </c>
      <c r="I44" s="352">
        <f t="shared" si="18"/>
        <v>0</v>
      </c>
      <c r="J44" s="352">
        <f t="shared" si="18"/>
        <v>0</v>
      </c>
      <c r="K44" s="352">
        <f t="shared" si="18"/>
        <v>0</v>
      </c>
      <c r="L44" s="352">
        <f t="shared" si="18"/>
        <v>0</v>
      </c>
      <c r="M44" s="352">
        <f t="shared" si="18"/>
        <v>0</v>
      </c>
      <c r="N44" s="352">
        <f t="shared" si="18"/>
        <v>0</v>
      </c>
      <c r="O44" s="353">
        <f t="shared" si="18"/>
        <v>0</v>
      </c>
      <c r="P44" s="333">
        <f>SUM(D44:O44)</f>
        <v>0</v>
      </c>
      <c r="Q44" s="10"/>
    </row>
    <row r="45" spans="1:17" s="5" customFormat="1" ht="15" customHeight="1">
      <c r="A45" s="239"/>
      <c r="B45" s="354" t="s">
        <v>141</v>
      </c>
      <c r="C45" s="355" t="s">
        <v>63</v>
      </c>
      <c r="D45" s="285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7"/>
      <c r="P45" s="356">
        <f>SUM(D45:O45)</f>
        <v>0</v>
      </c>
      <c r="Q45" s="10"/>
    </row>
    <row r="46" spans="1:17" s="5" customFormat="1" ht="15" customHeight="1">
      <c r="A46" s="239"/>
      <c r="B46" s="341" t="s">
        <v>142</v>
      </c>
      <c r="C46" s="342" t="s">
        <v>62</v>
      </c>
      <c r="D46" s="290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2"/>
      <c r="P46" s="338">
        <f>SUM(D46:O46)</f>
        <v>0</v>
      </c>
      <c r="Q46" s="10"/>
    </row>
    <row r="47" spans="1:17" s="5" customFormat="1" ht="19.5" customHeight="1">
      <c r="A47" s="239"/>
      <c r="B47" s="357" t="s">
        <v>143</v>
      </c>
      <c r="C47" s="358" t="s">
        <v>206</v>
      </c>
      <c r="D47" s="359">
        <f aca="true" t="shared" si="19" ref="D47:O47">D9-D16-D43-D44</f>
        <v>0</v>
      </c>
      <c r="E47" s="360">
        <f t="shared" si="19"/>
        <v>0</v>
      </c>
      <c r="F47" s="360">
        <f t="shared" si="19"/>
        <v>0</v>
      </c>
      <c r="G47" s="360">
        <f t="shared" si="19"/>
        <v>0</v>
      </c>
      <c r="H47" s="360">
        <f t="shared" si="19"/>
        <v>0</v>
      </c>
      <c r="I47" s="360">
        <f t="shared" si="19"/>
        <v>0</v>
      </c>
      <c r="J47" s="360">
        <f t="shared" si="19"/>
        <v>0</v>
      </c>
      <c r="K47" s="360">
        <f t="shared" si="19"/>
        <v>0</v>
      </c>
      <c r="L47" s="360">
        <f t="shared" si="19"/>
        <v>0</v>
      </c>
      <c r="M47" s="360">
        <f t="shared" si="19"/>
        <v>0</v>
      </c>
      <c r="N47" s="360">
        <f t="shared" si="19"/>
        <v>0</v>
      </c>
      <c r="O47" s="361">
        <f t="shared" si="19"/>
        <v>0</v>
      </c>
      <c r="P47" s="322">
        <f>SUM(D47:O47)</f>
        <v>0</v>
      </c>
      <c r="Q47" s="10"/>
    </row>
    <row r="48" spans="1:17" s="5" customFormat="1" ht="19.5" customHeight="1">
      <c r="A48" s="362"/>
      <c r="B48" s="312" t="s">
        <v>144</v>
      </c>
      <c r="C48" s="363" t="s">
        <v>151</v>
      </c>
      <c r="D48" s="490" t="str">
        <f aca="true" t="shared" si="20" ref="D48:O48">+IF(D9=0," ",D47/D9)</f>
        <v> </v>
      </c>
      <c r="E48" s="491" t="str">
        <f t="shared" si="20"/>
        <v> </v>
      </c>
      <c r="F48" s="491" t="str">
        <f t="shared" si="20"/>
        <v> </v>
      </c>
      <c r="G48" s="491" t="str">
        <f t="shared" si="20"/>
        <v> </v>
      </c>
      <c r="H48" s="491" t="str">
        <f t="shared" si="20"/>
        <v> </v>
      </c>
      <c r="I48" s="491" t="str">
        <f t="shared" si="20"/>
        <v> </v>
      </c>
      <c r="J48" s="491" t="str">
        <f t="shared" si="20"/>
        <v> </v>
      </c>
      <c r="K48" s="492" t="str">
        <f t="shared" si="20"/>
        <v> </v>
      </c>
      <c r="L48" s="491" t="str">
        <f t="shared" si="20"/>
        <v> </v>
      </c>
      <c r="M48" s="491" t="str">
        <f t="shared" si="20"/>
        <v> </v>
      </c>
      <c r="N48" s="491" t="str">
        <f t="shared" si="20"/>
        <v> </v>
      </c>
      <c r="O48" s="493" t="str">
        <f t="shared" si="20"/>
        <v> </v>
      </c>
      <c r="P48" s="575">
        <f>+IF(P9=0,0,P47/P9)</f>
        <v>0</v>
      </c>
      <c r="Q48" s="12"/>
    </row>
    <row r="49" spans="1:19" s="5" customFormat="1" ht="19.5" customHeight="1">
      <c r="A49" s="364"/>
      <c r="B49" s="365" t="s">
        <v>145</v>
      </c>
      <c r="C49" s="366" t="s">
        <v>0</v>
      </c>
      <c r="D49" s="359">
        <f>D47+D46</f>
        <v>0</v>
      </c>
      <c r="E49" s="360">
        <f aca="true" t="shared" si="21" ref="E49:O49">E47+E46</f>
        <v>0</v>
      </c>
      <c r="F49" s="360">
        <f t="shared" si="21"/>
        <v>0</v>
      </c>
      <c r="G49" s="360">
        <f t="shared" si="21"/>
        <v>0</v>
      </c>
      <c r="H49" s="360">
        <f t="shared" si="21"/>
        <v>0</v>
      </c>
      <c r="I49" s="360">
        <f t="shared" si="21"/>
        <v>0</v>
      </c>
      <c r="J49" s="360">
        <f t="shared" si="21"/>
        <v>0</v>
      </c>
      <c r="K49" s="360">
        <f t="shared" si="21"/>
        <v>0</v>
      </c>
      <c r="L49" s="360">
        <f t="shared" si="21"/>
        <v>0</v>
      </c>
      <c r="M49" s="360">
        <f t="shared" si="21"/>
        <v>0</v>
      </c>
      <c r="N49" s="360">
        <f t="shared" si="21"/>
        <v>0</v>
      </c>
      <c r="O49" s="361">
        <f t="shared" si="21"/>
        <v>0</v>
      </c>
      <c r="P49" s="367">
        <f>SUM(D49:O49)</f>
        <v>0</v>
      </c>
      <c r="Q49" s="12"/>
      <c r="S49" s="201"/>
    </row>
    <row r="50" spans="1:17" s="5" customFormat="1" ht="19.5" customHeight="1">
      <c r="A50" s="239"/>
      <c r="B50" s="341" t="s">
        <v>146</v>
      </c>
      <c r="C50" s="368" t="s">
        <v>133</v>
      </c>
      <c r="D50" s="452" t="str">
        <f aca="true" t="shared" si="22" ref="D50:O50">IF(D9=0," ",D49/D9)</f>
        <v> </v>
      </c>
      <c r="E50" s="453" t="str">
        <f t="shared" si="22"/>
        <v> </v>
      </c>
      <c r="F50" s="453" t="str">
        <f t="shared" si="22"/>
        <v> </v>
      </c>
      <c r="G50" s="453" t="str">
        <f t="shared" si="22"/>
        <v> </v>
      </c>
      <c r="H50" s="453" t="str">
        <f t="shared" si="22"/>
        <v> </v>
      </c>
      <c r="I50" s="453" t="str">
        <f t="shared" si="22"/>
        <v> </v>
      </c>
      <c r="J50" s="453" t="str">
        <f t="shared" si="22"/>
        <v> </v>
      </c>
      <c r="K50" s="453" t="str">
        <f t="shared" si="22"/>
        <v> </v>
      </c>
      <c r="L50" s="453" t="str">
        <f t="shared" si="22"/>
        <v> </v>
      </c>
      <c r="M50" s="453" t="str">
        <f t="shared" si="22"/>
        <v> </v>
      </c>
      <c r="N50" s="453" t="str">
        <f t="shared" si="22"/>
        <v> </v>
      </c>
      <c r="O50" s="454" t="str">
        <f t="shared" si="22"/>
        <v> </v>
      </c>
      <c r="P50" s="576">
        <f>IF(P9=0,0,P49/P9)</f>
        <v>0</v>
      </c>
      <c r="Q50" s="10"/>
    </row>
    <row r="51" spans="1:17" s="5" customFormat="1" ht="19.5" customHeight="1">
      <c r="A51" s="364"/>
      <c r="B51" s="369" t="s">
        <v>135</v>
      </c>
      <c r="C51" s="358" t="s">
        <v>123</v>
      </c>
      <c r="D51" s="788"/>
      <c r="E51" s="789"/>
      <c r="F51" s="789"/>
      <c r="G51" s="789"/>
      <c r="H51" s="789"/>
      <c r="I51" s="789"/>
      <c r="J51" s="789"/>
      <c r="K51" s="789"/>
      <c r="L51" s="789"/>
      <c r="M51" s="789"/>
      <c r="N51" s="789"/>
      <c r="O51" s="790"/>
      <c r="P51" s="577">
        <f>P50</f>
        <v>0</v>
      </c>
      <c r="Q51" s="12"/>
    </row>
    <row r="52" spans="1:17" s="5" customFormat="1" ht="19.5" customHeight="1" thickBot="1">
      <c r="A52" s="239"/>
      <c r="B52" s="370" t="s">
        <v>147</v>
      </c>
      <c r="C52" s="371" t="s">
        <v>207</v>
      </c>
      <c r="D52" s="372">
        <f aca="true" t="shared" si="23" ref="D52:O52">IF($P$51=$P$50,D$49,(D$9*$P$51))</f>
        <v>0</v>
      </c>
      <c r="E52" s="373">
        <f t="shared" si="23"/>
        <v>0</v>
      </c>
      <c r="F52" s="373">
        <f t="shared" si="23"/>
        <v>0</v>
      </c>
      <c r="G52" s="373">
        <f t="shared" si="23"/>
        <v>0</v>
      </c>
      <c r="H52" s="373">
        <f t="shared" si="23"/>
        <v>0</v>
      </c>
      <c r="I52" s="373">
        <f t="shared" si="23"/>
        <v>0</v>
      </c>
      <c r="J52" s="373">
        <f t="shared" si="23"/>
        <v>0</v>
      </c>
      <c r="K52" s="373">
        <f t="shared" si="23"/>
        <v>0</v>
      </c>
      <c r="L52" s="373">
        <f t="shared" si="23"/>
        <v>0</v>
      </c>
      <c r="M52" s="373">
        <f t="shared" si="23"/>
        <v>0</v>
      </c>
      <c r="N52" s="373">
        <f t="shared" si="23"/>
        <v>0</v>
      </c>
      <c r="O52" s="374">
        <f t="shared" si="23"/>
        <v>0</v>
      </c>
      <c r="P52" s="375">
        <f>SUM(D52:O52)</f>
        <v>0</v>
      </c>
      <c r="Q52" s="10"/>
    </row>
    <row r="53" spans="1:17" s="5" customFormat="1" ht="15" customHeight="1" thickTop="1">
      <c r="A53" s="239"/>
      <c r="B53" s="376"/>
      <c r="C53" s="377"/>
      <c r="D53" s="378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06"/>
      <c r="Q53" s="12"/>
    </row>
    <row r="54" spans="1:17" s="5" customFormat="1" ht="15" customHeight="1">
      <c r="A54" s="239"/>
      <c r="B54" s="376"/>
      <c r="C54" s="377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06"/>
      <c r="Q54" s="12"/>
    </row>
    <row r="55" spans="1:16" ht="15" customHeight="1">
      <c r="A55" s="379"/>
      <c r="B55" s="380"/>
      <c r="C55" s="381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3"/>
    </row>
    <row r="58" spans="1:22" s="14" customFormat="1" ht="12.7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O58" s="384"/>
      <c r="R58" s="15"/>
      <c r="S58" s="15"/>
      <c r="T58" s="15"/>
      <c r="U58" s="15"/>
      <c r="V58" s="15"/>
    </row>
    <row r="59" ht="12.75">
      <c r="D59" s="384"/>
    </row>
  </sheetData>
  <sheetProtection formatCells="0" formatColumns="0" formatRows="0" insertRows="0"/>
  <mergeCells count="3">
    <mergeCell ref="B7:B8"/>
    <mergeCell ref="P7:P8"/>
    <mergeCell ref="D51:O51"/>
  </mergeCells>
  <printOptions/>
  <pageMargins left="0.75" right="0.75" top="1" bottom="1" header="0.5" footer="0.5"/>
  <pageSetup fitToHeight="1" fitToWidth="1" horizontalDpi="600" verticalDpi="600" orientation="landscape" paperSize="9" scale="49" r:id="rId1"/>
  <ignoredErrors>
    <ignoredError sqref="D44:O44 P49:P51" unlockedFormula="1"/>
    <ignoredError sqref="B9:B12 B43:B52 B40:B42" numberStoredAsText="1"/>
    <ignoredError sqref="D12:N12" formulaRange="1"/>
    <ignoredError sqref="D52:N52" evalError="1"/>
    <ignoredError sqref="B13:B39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showGridLines="0" zoomScale="80" zoomScaleNormal="80" zoomScalePageLayoutView="0" workbookViewId="0" topLeftCell="A43">
      <selection activeCell="A43" sqref="A43"/>
    </sheetView>
  </sheetViews>
  <sheetFormatPr defaultColWidth="9.140625" defaultRowHeight="12.75"/>
  <cols>
    <col min="1" max="1" width="2.00390625" style="15" customWidth="1"/>
    <col min="2" max="2" width="9.28125" style="16" customWidth="1"/>
    <col min="3" max="3" width="40.7109375" style="15" customWidth="1"/>
    <col min="4" max="13" width="15.7109375" style="15" customWidth="1"/>
    <col min="14" max="15" width="15.7109375" style="14" customWidth="1"/>
    <col min="16" max="16" width="17.7109375" style="14" customWidth="1"/>
    <col min="17" max="17" width="1.57421875" style="14" customWidth="1"/>
    <col min="18" max="19" width="7.421875" style="15" customWidth="1"/>
    <col min="20" max="16384" width="9.140625" style="15" customWidth="1"/>
  </cols>
  <sheetData>
    <row r="1" spans="1:17" s="1" customFormat="1" ht="15" customHeight="1">
      <c r="A1" s="71"/>
      <c r="B1" s="81" t="s">
        <v>15</v>
      </c>
      <c r="C1" s="82"/>
      <c r="D1" s="83"/>
      <c r="E1" s="83"/>
      <c r="F1" s="83"/>
      <c r="G1" s="83"/>
      <c r="H1" s="83"/>
      <c r="I1" s="84"/>
      <c r="J1" s="85"/>
      <c r="K1" s="82"/>
      <c r="L1" s="82"/>
      <c r="M1" s="86"/>
      <c r="N1" s="86"/>
      <c r="O1" s="86"/>
      <c r="P1" s="86"/>
      <c r="Q1" s="2"/>
    </row>
    <row r="2" spans="1:17" s="1" customFormat="1" ht="15" customHeight="1">
      <c r="A2" s="71"/>
      <c r="B2" s="82"/>
      <c r="C2" s="82"/>
      <c r="D2" s="82"/>
      <c r="E2" s="82"/>
      <c r="F2" s="82"/>
      <c r="G2" s="82"/>
      <c r="H2" s="82"/>
      <c r="I2" s="87"/>
      <c r="J2" s="82"/>
      <c r="K2" s="82"/>
      <c r="L2" s="82"/>
      <c r="M2" s="82"/>
      <c r="N2" s="86"/>
      <c r="O2" s="86"/>
      <c r="P2" s="86"/>
      <c r="Q2" s="8"/>
    </row>
    <row r="3" spans="1:17" s="1" customFormat="1" ht="15" customHeight="1">
      <c r="A3" s="71"/>
      <c r="B3" s="84" t="str">
        <f>+CONCATENATE('Naslovna strana'!B13," ",'Naslovna strana'!E13)</f>
        <v>Назив оператора система: </v>
      </c>
      <c r="C3" s="82"/>
      <c r="D3" s="82"/>
      <c r="E3" s="82"/>
      <c r="F3" s="82"/>
      <c r="G3" s="82"/>
      <c r="H3" s="88"/>
      <c r="I3" s="89"/>
      <c r="J3" s="88"/>
      <c r="K3" s="88"/>
      <c r="L3" s="88"/>
      <c r="M3" s="82"/>
      <c r="N3" s="86"/>
      <c r="O3" s="86"/>
      <c r="P3" s="86"/>
      <c r="Q3" s="8"/>
    </row>
    <row r="4" spans="1:17" s="1" customFormat="1" ht="15" customHeight="1">
      <c r="A4" s="71"/>
      <c r="B4" s="90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82"/>
      <c r="D4" s="82"/>
      <c r="E4" s="82"/>
      <c r="F4" s="82"/>
      <c r="G4" s="82"/>
      <c r="H4" s="88"/>
      <c r="I4" s="89"/>
      <c r="J4" s="88"/>
      <c r="K4" s="88"/>
      <c r="L4" s="88"/>
      <c r="M4" s="82"/>
      <c r="N4" s="86"/>
      <c r="O4" s="91"/>
      <c r="P4" s="86"/>
      <c r="Q4" s="8"/>
    </row>
    <row r="5" spans="1:17" s="3" customFormat="1" ht="15" customHeight="1">
      <c r="A5" s="72"/>
      <c r="B5" s="92" t="str">
        <f>+CONCATENATE('Naslovna strana'!B27," ",'Naslovna strana'!E27)</f>
        <v>Датум обраде: </v>
      </c>
      <c r="C5" s="88"/>
      <c r="D5" s="93"/>
      <c r="E5" s="88"/>
      <c r="F5" s="94"/>
      <c r="G5" s="88"/>
      <c r="H5" s="88"/>
      <c r="I5" s="89"/>
      <c r="J5" s="88"/>
      <c r="K5" s="88"/>
      <c r="L5" s="88"/>
      <c r="M5" s="88"/>
      <c r="N5" s="95"/>
      <c r="O5" s="95"/>
      <c r="P5" s="95"/>
      <c r="Q5" s="9"/>
    </row>
    <row r="6" spans="1:17" s="133" customFormat="1" ht="24.75" customHeight="1">
      <c r="A6" s="128"/>
      <c r="B6" s="129"/>
      <c r="C6" s="130"/>
      <c r="D6" s="131"/>
      <c r="E6" s="124"/>
      <c r="F6" s="447" t="str">
        <f>"Табела ГТ-Д-3.1 Капацитети за постојећа места испоруке - на дан 1. јануар, "&amp;'Naslovna strana'!E17&amp;". године"</f>
        <v>Табела ГТ-Д-3.1 Капацитети за постојећа места испоруке - на дан 1. јануар, 2024. године</v>
      </c>
      <c r="G6" s="124"/>
      <c r="H6" s="124"/>
      <c r="I6" s="124"/>
      <c r="J6" s="455"/>
      <c r="K6" s="124"/>
      <c r="L6" s="124"/>
      <c r="M6" s="124"/>
      <c r="N6" s="124"/>
      <c r="O6" s="125" t="s">
        <v>205</v>
      </c>
      <c r="Q6" s="132"/>
    </row>
    <row r="7" spans="1:17" s="1" customFormat="1" ht="4.5" customHeight="1" thickBot="1">
      <c r="A7" s="71"/>
      <c r="B7" s="82"/>
      <c r="C7" s="96"/>
      <c r="D7" s="97"/>
      <c r="E7" s="84"/>
      <c r="F7" s="85"/>
      <c r="G7" s="84"/>
      <c r="H7" s="84"/>
      <c r="I7" s="84"/>
      <c r="J7" s="84"/>
      <c r="K7" s="84"/>
      <c r="L7" s="84"/>
      <c r="M7" s="84"/>
      <c r="N7" s="84"/>
      <c r="O7" s="84"/>
      <c r="P7" s="98"/>
      <c r="Q7" s="8"/>
    </row>
    <row r="8" spans="1:17" s="5" customFormat="1" ht="19.5" customHeight="1" thickTop="1">
      <c r="A8" s="73"/>
      <c r="B8" s="791" t="s">
        <v>23</v>
      </c>
      <c r="C8" s="99" t="s">
        <v>46</v>
      </c>
      <c r="D8" s="148" t="s">
        <v>33</v>
      </c>
      <c r="E8" s="149" t="s">
        <v>34</v>
      </c>
      <c r="F8" s="149" t="s">
        <v>35</v>
      </c>
      <c r="G8" s="149" t="s">
        <v>36</v>
      </c>
      <c r="H8" s="149" t="s">
        <v>37</v>
      </c>
      <c r="I8" s="149" t="s">
        <v>38</v>
      </c>
      <c r="J8" s="149" t="s">
        <v>39</v>
      </c>
      <c r="K8" s="149" t="s">
        <v>40</v>
      </c>
      <c r="L8" s="149" t="s">
        <v>41</v>
      </c>
      <c r="M8" s="149" t="s">
        <v>42</v>
      </c>
      <c r="N8" s="140" t="s">
        <v>43</v>
      </c>
      <c r="O8" s="189" t="s">
        <v>44</v>
      </c>
      <c r="P8" s="793"/>
      <c r="Q8" s="12"/>
    </row>
    <row r="9" spans="1:16" s="29" customFormat="1" ht="19.5" customHeight="1" thickBot="1">
      <c r="A9" s="20"/>
      <c r="B9" s="792"/>
      <c r="C9" s="100" t="s">
        <v>60</v>
      </c>
      <c r="D9" s="150">
        <v>31</v>
      </c>
      <c r="E9" s="151">
        <v>29</v>
      </c>
      <c r="F9" s="152">
        <v>31</v>
      </c>
      <c r="G9" s="152">
        <v>30</v>
      </c>
      <c r="H9" s="151">
        <v>31</v>
      </c>
      <c r="I9" s="151">
        <v>30</v>
      </c>
      <c r="J9" s="151">
        <v>31</v>
      </c>
      <c r="K9" s="151">
        <v>31</v>
      </c>
      <c r="L9" s="152">
        <v>30</v>
      </c>
      <c r="M9" s="152">
        <v>31</v>
      </c>
      <c r="N9" s="153">
        <v>30</v>
      </c>
      <c r="O9" s="190">
        <v>31</v>
      </c>
      <c r="P9" s="793"/>
    </row>
    <row r="10" spans="1:16" s="29" customFormat="1" ht="24.75" customHeight="1" thickTop="1">
      <c r="A10" s="20"/>
      <c r="B10" s="507" t="s">
        <v>16</v>
      </c>
      <c r="C10" s="508" t="s">
        <v>193</v>
      </c>
      <c r="D10" s="509">
        <f>D11+D18</f>
        <v>0</v>
      </c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1"/>
      <c r="P10" s="579"/>
    </row>
    <row r="11" spans="1:16" s="39" customFormat="1" ht="15" customHeight="1">
      <c r="A11" s="75"/>
      <c r="B11" s="146" t="s">
        <v>31</v>
      </c>
      <c r="C11" s="139" t="s">
        <v>178</v>
      </c>
      <c r="D11" s="168">
        <f>D12+D15+D16+D17</f>
        <v>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200"/>
      <c r="P11" s="579"/>
    </row>
    <row r="12" spans="1:16" s="39" customFormat="1" ht="15" customHeight="1">
      <c r="A12" s="75"/>
      <c r="B12" s="146" t="s">
        <v>47</v>
      </c>
      <c r="C12" s="136" t="s">
        <v>92</v>
      </c>
      <c r="D12" s="102"/>
      <c r="E12" s="448">
        <f>$D$12</f>
        <v>0</v>
      </c>
      <c r="F12" s="448">
        <f aca="true" t="shared" si="0" ref="F12:O12">$D$12</f>
        <v>0</v>
      </c>
      <c r="G12" s="448">
        <f t="shared" si="0"/>
        <v>0</v>
      </c>
      <c r="H12" s="448">
        <f t="shared" si="0"/>
        <v>0</v>
      </c>
      <c r="I12" s="448">
        <f t="shared" si="0"/>
        <v>0</v>
      </c>
      <c r="J12" s="448">
        <f t="shared" si="0"/>
        <v>0</v>
      </c>
      <c r="K12" s="448">
        <f t="shared" si="0"/>
        <v>0</v>
      </c>
      <c r="L12" s="448">
        <f t="shared" si="0"/>
        <v>0</v>
      </c>
      <c r="M12" s="448">
        <f t="shared" si="0"/>
        <v>0</v>
      </c>
      <c r="N12" s="448">
        <f t="shared" si="0"/>
        <v>0</v>
      </c>
      <c r="O12" s="449">
        <f t="shared" si="0"/>
        <v>0</v>
      </c>
      <c r="P12" s="579"/>
    </row>
    <row r="13" spans="1:16" s="39" customFormat="1" ht="15" customHeight="1">
      <c r="A13" s="75"/>
      <c r="B13" s="146" t="s">
        <v>98</v>
      </c>
      <c r="C13" s="137" t="s">
        <v>78</v>
      </c>
      <c r="D13" s="203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579"/>
    </row>
    <row r="14" spans="1:16" s="39" customFormat="1" ht="15" customHeight="1">
      <c r="A14" s="75"/>
      <c r="B14" s="146" t="s">
        <v>99</v>
      </c>
      <c r="C14" s="137" t="s">
        <v>79</v>
      </c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579"/>
    </row>
    <row r="15" spans="1:16" s="39" customFormat="1" ht="15" customHeight="1">
      <c r="A15" s="75"/>
      <c r="B15" s="147" t="s">
        <v>95</v>
      </c>
      <c r="C15" s="138" t="s">
        <v>80</v>
      </c>
      <c r="D15" s="102"/>
      <c r="E15" s="448">
        <f>$D$15</f>
        <v>0</v>
      </c>
      <c r="F15" s="448">
        <f aca="true" t="shared" si="1" ref="F15:O15">$D$15</f>
        <v>0</v>
      </c>
      <c r="G15" s="448">
        <f t="shared" si="1"/>
        <v>0</v>
      </c>
      <c r="H15" s="448">
        <f t="shared" si="1"/>
        <v>0</v>
      </c>
      <c r="I15" s="448">
        <f t="shared" si="1"/>
        <v>0</v>
      </c>
      <c r="J15" s="448">
        <f t="shared" si="1"/>
        <v>0</v>
      </c>
      <c r="K15" s="448">
        <f t="shared" si="1"/>
        <v>0</v>
      </c>
      <c r="L15" s="448">
        <f t="shared" si="1"/>
        <v>0</v>
      </c>
      <c r="M15" s="448">
        <f t="shared" si="1"/>
        <v>0</v>
      </c>
      <c r="N15" s="448">
        <f t="shared" si="1"/>
        <v>0</v>
      </c>
      <c r="O15" s="449">
        <f t="shared" si="1"/>
        <v>0</v>
      </c>
      <c r="P15" s="579"/>
    </row>
    <row r="16" spans="1:16" s="39" customFormat="1" ht="15" customHeight="1">
      <c r="A16" s="75"/>
      <c r="B16" s="147" t="s">
        <v>96</v>
      </c>
      <c r="C16" s="82" t="s">
        <v>81</v>
      </c>
      <c r="D16" s="102"/>
      <c r="E16" s="448">
        <f>$D$16</f>
        <v>0</v>
      </c>
      <c r="F16" s="448">
        <f aca="true" t="shared" si="2" ref="F16:O16">$D$16</f>
        <v>0</v>
      </c>
      <c r="G16" s="448">
        <f t="shared" si="2"/>
        <v>0</v>
      </c>
      <c r="H16" s="448">
        <f t="shared" si="2"/>
        <v>0</v>
      </c>
      <c r="I16" s="448">
        <f t="shared" si="2"/>
        <v>0</v>
      </c>
      <c r="J16" s="448">
        <f t="shared" si="2"/>
        <v>0</v>
      </c>
      <c r="K16" s="448">
        <f t="shared" si="2"/>
        <v>0</v>
      </c>
      <c r="L16" s="448">
        <f t="shared" si="2"/>
        <v>0</v>
      </c>
      <c r="M16" s="448">
        <f t="shared" si="2"/>
        <v>0</v>
      </c>
      <c r="N16" s="448">
        <f t="shared" si="2"/>
        <v>0</v>
      </c>
      <c r="O16" s="449">
        <f t="shared" si="2"/>
        <v>0</v>
      </c>
      <c r="P16" s="579"/>
    </row>
    <row r="17" spans="1:16" s="39" customFormat="1" ht="15" customHeight="1">
      <c r="A17" s="75"/>
      <c r="B17" s="170" t="s">
        <v>97</v>
      </c>
      <c r="C17" s="171" t="s">
        <v>82</v>
      </c>
      <c r="D17" s="172"/>
      <c r="E17" s="450">
        <f>$D$17</f>
        <v>0</v>
      </c>
      <c r="F17" s="450">
        <f aca="true" t="shared" si="3" ref="F17:O17">$D$17</f>
        <v>0</v>
      </c>
      <c r="G17" s="450">
        <f t="shared" si="3"/>
        <v>0</v>
      </c>
      <c r="H17" s="450">
        <f t="shared" si="3"/>
        <v>0</v>
      </c>
      <c r="I17" s="450">
        <f t="shared" si="3"/>
        <v>0</v>
      </c>
      <c r="J17" s="450">
        <f t="shared" si="3"/>
        <v>0</v>
      </c>
      <c r="K17" s="450">
        <f t="shared" si="3"/>
        <v>0</v>
      </c>
      <c r="L17" s="450">
        <f t="shared" si="3"/>
        <v>0</v>
      </c>
      <c r="M17" s="450">
        <f t="shared" si="3"/>
        <v>0</v>
      </c>
      <c r="N17" s="450">
        <f t="shared" si="3"/>
        <v>0</v>
      </c>
      <c r="O17" s="451">
        <f t="shared" si="3"/>
        <v>0</v>
      </c>
      <c r="P17" s="579"/>
    </row>
    <row r="18" spans="1:16" s="39" customFormat="1" ht="15" customHeight="1">
      <c r="A18" s="75"/>
      <c r="B18" s="438" t="s">
        <v>69</v>
      </c>
      <c r="C18" s="139" t="s">
        <v>179</v>
      </c>
      <c r="D18" s="168">
        <f>SUM(D19:D21)</f>
        <v>0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200"/>
      <c r="P18" s="579"/>
    </row>
    <row r="19" spans="1:16" ht="15" customHeight="1">
      <c r="A19" s="76"/>
      <c r="B19" s="185" t="s">
        <v>48</v>
      </c>
      <c r="C19" s="134" t="s">
        <v>83</v>
      </c>
      <c r="D19" s="102"/>
      <c r="E19" s="448">
        <f>$D$19</f>
        <v>0</v>
      </c>
      <c r="F19" s="448">
        <f aca="true" t="shared" si="4" ref="F19:O19">$D$19</f>
        <v>0</v>
      </c>
      <c r="G19" s="448">
        <f t="shared" si="4"/>
        <v>0</v>
      </c>
      <c r="H19" s="448">
        <f t="shared" si="4"/>
        <v>0</v>
      </c>
      <c r="I19" s="448">
        <f t="shared" si="4"/>
        <v>0</v>
      </c>
      <c r="J19" s="448">
        <f t="shared" si="4"/>
        <v>0</v>
      </c>
      <c r="K19" s="448">
        <f t="shared" si="4"/>
        <v>0</v>
      </c>
      <c r="L19" s="448">
        <f t="shared" si="4"/>
        <v>0</v>
      </c>
      <c r="M19" s="448">
        <f t="shared" si="4"/>
        <v>0</v>
      </c>
      <c r="N19" s="448">
        <f t="shared" si="4"/>
        <v>0</v>
      </c>
      <c r="O19" s="449">
        <f t="shared" si="4"/>
        <v>0</v>
      </c>
      <c r="P19" s="579"/>
    </row>
    <row r="20" spans="1:16" ht="15" customHeight="1">
      <c r="A20" s="76"/>
      <c r="B20" s="185" t="s">
        <v>49</v>
      </c>
      <c r="C20" s="134" t="s">
        <v>84</v>
      </c>
      <c r="D20" s="102"/>
      <c r="E20" s="448">
        <f>$D$20</f>
        <v>0</v>
      </c>
      <c r="F20" s="448">
        <f aca="true" t="shared" si="5" ref="F20:O20">$D$20</f>
        <v>0</v>
      </c>
      <c r="G20" s="448">
        <f t="shared" si="5"/>
        <v>0</v>
      </c>
      <c r="H20" s="448">
        <f t="shared" si="5"/>
        <v>0</v>
      </c>
      <c r="I20" s="448">
        <f t="shared" si="5"/>
        <v>0</v>
      </c>
      <c r="J20" s="448">
        <f t="shared" si="5"/>
        <v>0</v>
      </c>
      <c r="K20" s="448">
        <f t="shared" si="5"/>
        <v>0</v>
      </c>
      <c r="L20" s="448">
        <f t="shared" si="5"/>
        <v>0</v>
      </c>
      <c r="M20" s="448">
        <f t="shared" si="5"/>
        <v>0</v>
      </c>
      <c r="N20" s="448">
        <f t="shared" si="5"/>
        <v>0</v>
      </c>
      <c r="O20" s="449">
        <f t="shared" si="5"/>
        <v>0</v>
      </c>
      <c r="P20" s="579"/>
    </row>
    <row r="21" spans="1:16" ht="15" customHeight="1">
      <c r="A21" s="76"/>
      <c r="B21" s="580" t="s">
        <v>50</v>
      </c>
      <c r="C21" s="581" t="s">
        <v>85</v>
      </c>
      <c r="D21" s="172"/>
      <c r="E21" s="450">
        <f>$D$21</f>
        <v>0</v>
      </c>
      <c r="F21" s="450">
        <f aca="true" t="shared" si="6" ref="F21:O21">$D$21</f>
        <v>0</v>
      </c>
      <c r="G21" s="450">
        <f t="shared" si="6"/>
        <v>0</v>
      </c>
      <c r="H21" s="450">
        <f t="shared" si="6"/>
        <v>0</v>
      </c>
      <c r="I21" s="450">
        <f t="shared" si="6"/>
        <v>0</v>
      </c>
      <c r="J21" s="450">
        <f t="shared" si="6"/>
        <v>0</v>
      </c>
      <c r="K21" s="450">
        <f t="shared" si="6"/>
        <v>0</v>
      </c>
      <c r="L21" s="450">
        <f t="shared" si="6"/>
        <v>0</v>
      </c>
      <c r="M21" s="450">
        <f t="shared" si="6"/>
        <v>0</v>
      </c>
      <c r="N21" s="450">
        <f t="shared" si="6"/>
        <v>0</v>
      </c>
      <c r="O21" s="451">
        <f t="shared" si="6"/>
        <v>0</v>
      </c>
      <c r="P21" s="579"/>
    </row>
    <row r="22" spans="1:22" s="5" customFormat="1" ht="24.75" customHeight="1">
      <c r="A22" s="239"/>
      <c r="B22" s="330" t="s">
        <v>19</v>
      </c>
      <c r="C22" s="588" t="s">
        <v>197</v>
      </c>
      <c r="D22" s="339">
        <f aca="true" t="shared" si="7" ref="D22:O22">D23+D26</f>
        <v>0</v>
      </c>
      <c r="E22" s="340">
        <f t="shared" si="7"/>
        <v>0</v>
      </c>
      <c r="F22" s="340">
        <f t="shared" si="7"/>
        <v>0</v>
      </c>
      <c r="G22" s="340">
        <f t="shared" si="7"/>
        <v>0</v>
      </c>
      <c r="H22" s="340">
        <f t="shared" si="7"/>
        <v>0</v>
      </c>
      <c r="I22" s="340">
        <f t="shared" si="7"/>
        <v>0</v>
      </c>
      <c r="J22" s="340">
        <f t="shared" si="7"/>
        <v>0</v>
      </c>
      <c r="K22" s="340">
        <f t="shared" si="7"/>
        <v>0</v>
      </c>
      <c r="L22" s="340">
        <f t="shared" si="7"/>
        <v>0</v>
      </c>
      <c r="M22" s="340">
        <f t="shared" si="7"/>
        <v>0</v>
      </c>
      <c r="N22" s="340">
        <f t="shared" si="7"/>
        <v>0</v>
      </c>
      <c r="O22" s="361">
        <f t="shared" si="7"/>
        <v>0</v>
      </c>
      <c r="P22" s="589"/>
      <c r="Q22" s="10"/>
      <c r="U22" s="202"/>
      <c r="V22" s="201"/>
    </row>
    <row r="23" spans="1:22" s="5" customFormat="1" ht="15" customHeight="1">
      <c r="A23" s="239"/>
      <c r="B23" s="312" t="s">
        <v>136</v>
      </c>
      <c r="C23" s="584" t="s">
        <v>114</v>
      </c>
      <c r="D23" s="281">
        <f>D24+D25</f>
        <v>0</v>
      </c>
      <c r="E23" s="282">
        <f aca="true" t="shared" si="8" ref="E23:O23">E24+E25</f>
        <v>0</v>
      </c>
      <c r="F23" s="282">
        <f t="shared" si="8"/>
        <v>0</v>
      </c>
      <c r="G23" s="282">
        <f t="shared" si="8"/>
        <v>0</v>
      </c>
      <c r="H23" s="282">
        <f t="shared" si="8"/>
        <v>0</v>
      </c>
      <c r="I23" s="282">
        <f t="shared" si="8"/>
        <v>0</v>
      </c>
      <c r="J23" s="282">
        <f t="shared" si="8"/>
        <v>0</v>
      </c>
      <c r="K23" s="282">
        <f t="shared" si="8"/>
        <v>0</v>
      </c>
      <c r="L23" s="282">
        <f t="shared" si="8"/>
        <v>0</v>
      </c>
      <c r="M23" s="282">
        <f t="shared" si="8"/>
        <v>0</v>
      </c>
      <c r="N23" s="282">
        <f t="shared" si="8"/>
        <v>0</v>
      </c>
      <c r="O23" s="283">
        <f t="shared" si="8"/>
        <v>0</v>
      </c>
      <c r="P23" s="589"/>
      <c r="Q23" s="10"/>
      <c r="U23" s="201"/>
      <c r="V23" s="201"/>
    </row>
    <row r="24" spans="1:22" s="5" customFormat="1" ht="15" customHeight="1">
      <c r="A24" s="239"/>
      <c r="B24" s="330" t="s">
        <v>29</v>
      </c>
      <c r="C24" s="585" t="s">
        <v>187</v>
      </c>
      <c r="D24" s="285"/>
      <c r="E24" s="594">
        <f>$D$24</f>
        <v>0</v>
      </c>
      <c r="F24" s="594">
        <f aca="true" t="shared" si="9" ref="F24:O24">$D$24</f>
        <v>0</v>
      </c>
      <c r="G24" s="594">
        <f t="shared" si="9"/>
        <v>0</v>
      </c>
      <c r="H24" s="594">
        <f t="shared" si="9"/>
        <v>0</v>
      </c>
      <c r="I24" s="594">
        <f t="shared" si="9"/>
        <v>0</v>
      </c>
      <c r="J24" s="594">
        <f t="shared" si="9"/>
        <v>0</v>
      </c>
      <c r="K24" s="594">
        <f t="shared" si="9"/>
        <v>0</v>
      </c>
      <c r="L24" s="594">
        <f t="shared" si="9"/>
        <v>0</v>
      </c>
      <c r="M24" s="594">
        <f t="shared" si="9"/>
        <v>0</v>
      </c>
      <c r="N24" s="594">
        <f t="shared" si="9"/>
        <v>0</v>
      </c>
      <c r="O24" s="595">
        <f t="shared" si="9"/>
        <v>0</v>
      </c>
      <c r="P24" s="589"/>
      <c r="Q24" s="10"/>
      <c r="U24" s="201"/>
      <c r="V24" s="201"/>
    </row>
    <row r="25" spans="1:22" s="5" customFormat="1" ht="15" customHeight="1">
      <c r="A25" s="239"/>
      <c r="B25" s="312" t="s">
        <v>30</v>
      </c>
      <c r="C25" s="586" t="s">
        <v>192</v>
      </c>
      <c r="D25" s="285"/>
      <c r="E25" s="594">
        <f>$D$25</f>
        <v>0</v>
      </c>
      <c r="F25" s="596">
        <f aca="true" t="shared" si="10" ref="F25:O25">$D$25</f>
        <v>0</v>
      </c>
      <c r="G25" s="596">
        <f t="shared" si="10"/>
        <v>0</v>
      </c>
      <c r="H25" s="596">
        <f t="shared" si="10"/>
        <v>0</v>
      </c>
      <c r="I25" s="596">
        <f t="shared" si="10"/>
        <v>0</v>
      </c>
      <c r="J25" s="596">
        <f t="shared" si="10"/>
        <v>0</v>
      </c>
      <c r="K25" s="596">
        <f t="shared" si="10"/>
        <v>0</v>
      </c>
      <c r="L25" s="596">
        <f t="shared" si="10"/>
        <v>0</v>
      </c>
      <c r="M25" s="596">
        <f t="shared" si="10"/>
        <v>0</v>
      </c>
      <c r="N25" s="596">
        <f t="shared" si="10"/>
        <v>0</v>
      </c>
      <c r="O25" s="597">
        <f t="shared" si="10"/>
        <v>0</v>
      </c>
      <c r="P25" s="589"/>
      <c r="Q25" s="10"/>
      <c r="U25" s="201"/>
      <c r="V25" s="201"/>
    </row>
    <row r="26" spans="1:22" s="5" customFormat="1" ht="15" customHeight="1">
      <c r="A26" s="239"/>
      <c r="B26" s="341" t="s">
        <v>191</v>
      </c>
      <c r="C26" s="587" t="s">
        <v>113</v>
      </c>
      <c r="D26" s="290"/>
      <c r="E26" s="598">
        <f>$D$26</f>
        <v>0</v>
      </c>
      <c r="F26" s="598">
        <f aca="true" t="shared" si="11" ref="F26:O26">$D$26</f>
        <v>0</v>
      </c>
      <c r="G26" s="598">
        <f t="shared" si="11"/>
        <v>0</v>
      </c>
      <c r="H26" s="598">
        <f t="shared" si="11"/>
        <v>0</v>
      </c>
      <c r="I26" s="598">
        <f t="shared" si="11"/>
        <v>0</v>
      </c>
      <c r="J26" s="598">
        <f t="shared" si="11"/>
        <v>0</v>
      </c>
      <c r="K26" s="598">
        <f t="shared" si="11"/>
        <v>0</v>
      </c>
      <c r="L26" s="598">
        <f t="shared" si="11"/>
        <v>0</v>
      </c>
      <c r="M26" s="598">
        <f t="shared" si="11"/>
        <v>0</v>
      </c>
      <c r="N26" s="598">
        <f t="shared" si="11"/>
        <v>0</v>
      </c>
      <c r="O26" s="599">
        <f t="shared" si="11"/>
        <v>0</v>
      </c>
      <c r="P26" s="589"/>
      <c r="Q26" s="10"/>
      <c r="U26" s="201"/>
      <c r="V26" s="201"/>
    </row>
    <row r="28" spans="1:17" s="127" customFormat="1" ht="29.25" customHeight="1" thickBot="1">
      <c r="A28" s="121"/>
      <c r="B28" s="122"/>
      <c r="C28" s="130"/>
      <c r="D28" s="473"/>
      <c r="E28" s="474"/>
      <c r="F28" s="475" t="str">
        <f>"Табела ГТ-Д-3.2  Промена капацитета због активирања нових  и одјаве постојећих места испоруке у току "&amp;'Naslovna strana'!E17&amp;". године"</f>
        <v>Табела ГТ-Д-3.2  Промена капацитета због активирања нових  и одјаве постојећих места испоруке у току 2024. године</v>
      </c>
      <c r="G28" s="476"/>
      <c r="H28" s="476"/>
      <c r="I28" s="476"/>
      <c r="J28" s="476"/>
      <c r="K28" s="476"/>
      <c r="L28" s="474"/>
      <c r="M28" s="477"/>
      <c r="N28" s="478"/>
      <c r="O28" s="125" t="s">
        <v>205</v>
      </c>
      <c r="Q28" s="126"/>
    </row>
    <row r="29" spans="1:17" s="5" customFormat="1" ht="19.5" customHeight="1" thickTop="1">
      <c r="A29" s="73"/>
      <c r="B29" s="791" t="s">
        <v>23</v>
      </c>
      <c r="C29" s="99" t="s">
        <v>46</v>
      </c>
      <c r="D29" s="461" t="s">
        <v>33</v>
      </c>
      <c r="E29" s="462" t="s">
        <v>34</v>
      </c>
      <c r="F29" s="462" t="s">
        <v>35</v>
      </c>
      <c r="G29" s="462" t="s">
        <v>36</v>
      </c>
      <c r="H29" s="462" t="s">
        <v>37</v>
      </c>
      <c r="I29" s="462" t="s">
        <v>38</v>
      </c>
      <c r="J29" s="462" t="s">
        <v>39</v>
      </c>
      <c r="K29" s="462" t="s">
        <v>40</v>
      </c>
      <c r="L29" s="462" t="s">
        <v>41</v>
      </c>
      <c r="M29" s="462" t="s">
        <v>42</v>
      </c>
      <c r="N29" s="463" t="s">
        <v>43</v>
      </c>
      <c r="O29" s="189" t="s">
        <v>44</v>
      </c>
      <c r="P29" s="793"/>
      <c r="Q29" s="12"/>
    </row>
    <row r="30" spans="1:16" s="29" customFormat="1" ht="19.5" customHeight="1" thickBot="1">
      <c r="A30" s="20"/>
      <c r="B30" s="792"/>
      <c r="C30" s="100" t="s">
        <v>60</v>
      </c>
      <c r="D30" s="150">
        <v>31</v>
      </c>
      <c r="E30" s="151">
        <v>29</v>
      </c>
      <c r="F30" s="152">
        <v>31</v>
      </c>
      <c r="G30" s="152">
        <v>30</v>
      </c>
      <c r="H30" s="151">
        <v>31</v>
      </c>
      <c r="I30" s="151">
        <v>30</v>
      </c>
      <c r="J30" s="151">
        <v>31</v>
      </c>
      <c r="K30" s="151">
        <v>31</v>
      </c>
      <c r="L30" s="152">
        <v>30</v>
      </c>
      <c r="M30" s="152">
        <v>31</v>
      </c>
      <c r="N30" s="153">
        <v>30</v>
      </c>
      <c r="O30" s="190">
        <v>31</v>
      </c>
      <c r="P30" s="793"/>
    </row>
    <row r="31" spans="1:16" s="29" customFormat="1" ht="19.5" customHeight="1" thickTop="1">
      <c r="A31" s="20"/>
      <c r="B31" s="512" t="s">
        <v>16</v>
      </c>
      <c r="C31" s="513" t="s">
        <v>195</v>
      </c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6"/>
      <c r="P31" s="579"/>
    </row>
    <row r="32" spans="1:16" s="39" customFormat="1" ht="15" customHeight="1">
      <c r="A32" s="75"/>
      <c r="B32" s="146" t="s">
        <v>31</v>
      </c>
      <c r="C32" s="139" t="s">
        <v>178</v>
      </c>
      <c r="D32" s="168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200"/>
      <c r="P32" s="579"/>
    </row>
    <row r="33" spans="1:16" s="39" customFormat="1" ht="15" customHeight="1">
      <c r="A33" s="75"/>
      <c r="B33" s="146" t="s">
        <v>47</v>
      </c>
      <c r="C33" s="136" t="s">
        <v>92</v>
      </c>
      <c r="D33" s="102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98"/>
      <c r="P33" s="602"/>
    </row>
    <row r="34" spans="1:16" s="39" customFormat="1" ht="15" customHeight="1">
      <c r="A34" s="75"/>
      <c r="B34" s="146" t="s">
        <v>98</v>
      </c>
      <c r="C34" s="137" t="s">
        <v>78</v>
      </c>
      <c r="D34" s="203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5"/>
      <c r="P34" s="602"/>
    </row>
    <row r="35" spans="1:16" s="39" customFormat="1" ht="15" customHeight="1">
      <c r="A35" s="75"/>
      <c r="B35" s="146" t="s">
        <v>99</v>
      </c>
      <c r="C35" s="137" t="s">
        <v>79</v>
      </c>
      <c r="D35" s="203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5"/>
      <c r="P35" s="602"/>
    </row>
    <row r="36" spans="1:16" s="39" customFormat="1" ht="15" customHeight="1">
      <c r="A36" s="75"/>
      <c r="B36" s="147" t="s">
        <v>95</v>
      </c>
      <c r="C36" s="138" t="s">
        <v>80</v>
      </c>
      <c r="D36" s="102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98"/>
      <c r="P36" s="602"/>
    </row>
    <row r="37" spans="1:16" s="39" customFormat="1" ht="15" customHeight="1">
      <c r="A37" s="75"/>
      <c r="B37" s="147" t="s">
        <v>96</v>
      </c>
      <c r="C37" s="169" t="s">
        <v>81</v>
      </c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98"/>
      <c r="P37" s="602"/>
    </row>
    <row r="38" spans="1:16" s="39" customFormat="1" ht="15" customHeight="1">
      <c r="A38" s="75"/>
      <c r="B38" s="170" t="s">
        <v>97</v>
      </c>
      <c r="C38" s="171" t="s">
        <v>82</v>
      </c>
      <c r="D38" s="172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99"/>
      <c r="P38" s="602"/>
    </row>
    <row r="39" spans="1:16" s="39" customFormat="1" ht="15" customHeight="1">
      <c r="A39" s="75"/>
      <c r="B39" s="438" t="s">
        <v>69</v>
      </c>
      <c r="C39" s="139" t="s">
        <v>179</v>
      </c>
      <c r="D39" s="168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200"/>
      <c r="P39" s="579"/>
    </row>
    <row r="40" spans="1:16" ht="15" customHeight="1">
      <c r="A40" s="76"/>
      <c r="B40" s="185" t="s">
        <v>48</v>
      </c>
      <c r="C40" s="134" t="s">
        <v>83</v>
      </c>
      <c r="D40" s="102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98"/>
      <c r="P40" s="602"/>
    </row>
    <row r="41" spans="1:16" ht="15" customHeight="1">
      <c r="A41" s="76"/>
      <c r="B41" s="185" t="s">
        <v>49</v>
      </c>
      <c r="C41" s="134" t="s">
        <v>84</v>
      </c>
      <c r="D41" s="102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98"/>
      <c r="P41" s="602"/>
    </row>
    <row r="42" spans="1:16" ht="15" customHeight="1">
      <c r="A42" s="76"/>
      <c r="B42" s="580" t="s">
        <v>50</v>
      </c>
      <c r="C42" s="581" t="s">
        <v>85</v>
      </c>
      <c r="D42" s="172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99"/>
      <c r="P42" s="602"/>
    </row>
    <row r="43" spans="1:16" s="14" customFormat="1" ht="15" customHeight="1">
      <c r="A43" s="76"/>
      <c r="B43" s="114"/>
      <c r="C43" s="163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578"/>
    </row>
    <row r="44" spans="1:17" s="127" customFormat="1" ht="21" customHeight="1">
      <c r="A44" s="121"/>
      <c r="B44" s="122"/>
      <c r="C44" s="130"/>
      <c r="D44" s="446"/>
      <c r="E44" s="603" t="str">
        <f>"Табела ГТ-Д-3.3 Тарифни елемент капацитет за "&amp;'Naslovna strana'!E17&amp;". год. (збир капацитета постојећих места испоруке на почетку "&amp;'Naslovna strana'!E17&amp;". год. и  промене капацитета у току "&amp;'Naslovna strana'!E17&amp;". год.)"</f>
        <v>Табела ГТ-Д-3.3 Тарифни елемент капацитет за 2024. год. (збир капацитета постојећих места испоруке на почетку 2024. год. и  промене капацитета у току 2024. год.)</v>
      </c>
      <c r="G44" s="124"/>
      <c r="H44" s="124"/>
      <c r="I44" s="124"/>
      <c r="J44" s="124"/>
      <c r="K44" s="124"/>
      <c r="L44" s="123"/>
      <c r="M44" s="123"/>
      <c r="O44" s="123"/>
      <c r="P44" s="125" t="s">
        <v>205</v>
      </c>
      <c r="Q44" s="126"/>
    </row>
    <row r="45" spans="1:17" s="5" customFormat="1" ht="9" customHeight="1" thickBot="1">
      <c r="A45" s="73"/>
      <c r="B45" s="77"/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80"/>
      <c r="Q45" s="12"/>
    </row>
    <row r="46" spans="1:17" s="5" customFormat="1" ht="19.5" customHeight="1" thickTop="1">
      <c r="A46" s="73"/>
      <c r="B46" s="791" t="s">
        <v>23</v>
      </c>
      <c r="C46" s="99" t="s">
        <v>46</v>
      </c>
      <c r="D46" s="148" t="s">
        <v>33</v>
      </c>
      <c r="E46" s="149" t="s">
        <v>34</v>
      </c>
      <c r="F46" s="149" t="s">
        <v>35</v>
      </c>
      <c r="G46" s="149" t="s">
        <v>36</v>
      </c>
      <c r="H46" s="149" t="s">
        <v>37</v>
      </c>
      <c r="I46" s="149" t="s">
        <v>38</v>
      </c>
      <c r="J46" s="149" t="s">
        <v>39</v>
      </c>
      <c r="K46" s="149" t="s">
        <v>40</v>
      </c>
      <c r="L46" s="149" t="s">
        <v>41</v>
      </c>
      <c r="M46" s="149" t="s">
        <v>42</v>
      </c>
      <c r="N46" s="140" t="s">
        <v>43</v>
      </c>
      <c r="O46" s="164" t="s">
        <v>44</v>
      </c>
      <c r="P46" s="794" t="s">
        <v>124</v>
      </c>
      <c r="Q46" s="12"/>
    </row>
    <row r="47" spans="1:16" s="29" customFormat="1" ht="19.5" customHeight="1" thickBot="1">
      <c r="A47" s="20"/>
      <c r="B47" s="792"/>
      <c r="C47" s="100" t="s">
        <v>60</v>
      </c>
      <c r="D47" s="150">
        <v>31</v>
      </c>
      <c r="E47" s="151">
        <v>29</v>
      </c>
      <c r="F47" s="152">
        <v>31</v>
      </c>
      <c r="G47" s="152">
        <v>30</v>
      </c>
      <c r="H47" s="151">
        <v>31</v>
      </c>
      <c r="I47" s="151">
        <v>30</v>
      </c>
      <c r="J47" s="151">
        <v>31</v>
      </c>
      <c r="K47" s="151">
        <v>31</v>
      </c>
      <c r="L47" s="152">
        <v>30</v>
      </c>
      <c r="M47" s="152">
        <v>31</v>
      </c>
      <c r="N47" s="153">
        <v>30</v>
      </c>
      <c r="O47" s="165">
        <v>31</v>
      </c>
      <c r="P47" s="795"/>
    </row>
    <row r="48" spans="1:18" s="29" customFormat="1" ht="19.5" customHeight="1" thickTop="1">
      <c r="A48" s="20"/>
      <c r="B48" s="512" t="s">
        <v>16</v>
      </c>
      <c r="C48" s="593" t="s">
        <v>194</v>
      </c>
      <c r="D48" s="514">
        <f>D49+D56</f>
        <v>0</v>
      </c>
      <c r="E48" s="515">
        <f aca="true" t="shared" si="12" ref="E48:O48">E49+E56</f>
        <v>0</v>
      </c>
      <c r="F48" s="515">
        <f t="shared" si="12"/>
        <v>0</v>
      </c>
      <c r="G48" s="515">
        <f t="shared" si="12"/>
        <v>0</v>
      </c>
      <c r="H48" s="515">
        <f t="shared" si="12"/>
        <v>0</v>
      </c>
      <c r="I48" s="515">
        <f t="shared" si="12"/>
        <v>0</v>
      </c>
      <c r="J48" s="515">
        <f t="shared" si="12"/>
        <v>0</v>
      </c>
      <c r="K48" s="515">
        <f t="shared" si="12"/>
        <v>0</v>
      </c>
      <c r="L48" s="515">
        <f t="shared" si="12"/>
        <v>0</v>
      </c>
      <c r="M48" s="515">
        <f t="shared" si="12"/>
        <v>0</v>
      </c>
      <c r="N48" s="515">
        <f t="shared" si="12"/>
        <v>0</v>
      </c>
      <c r="O48" s="516">
        <f t="shared" si="12"/>
        <v>0</v>
      </c>
      <c r="P48" s="517"/>
      <c r="Q48" s="591"/>
      <c r="R48" s="592"/>
    </row>
    <row r="49" spans="1:16" s="39" customFormat="1" ht="15" customHeight="1">
      <c r="A49" s="75"/>
      <c r="B49" s="146" t="s">
        <v>31</v>
      </c>
      <c r="C49" s="614" t="s">
        <v>196</v>
      </c>
      <c r="D49" s="168">
        <f>D50+D53+D54+D55</f>
        <v>0</v>
      </c>
      <c r="E49" s="144">
        <f aca="true" t="shared" si="13" ref="E49:O49">E50+E53+E54+E55</f>
        <v>0</v>
      </c>
      <c r="F49" s="144">
        <f t="shared" si="13"/>
        <v>0</v>
      </c>
      <c r="G49" s="144">
        <f t="shared" si="13"/>
        <v>0</v>
      </c>
      <c r="H49" s="144">
        <f t="shared" si="13"/>
        <v>0</v>
      </c>
      <c r="I49" s="144">
        <f t="shared" si="13"/>
        <v>0</v>
      </c>
      <c r="J49" s="144">
        <f t="shared" si="13"/>
        <v>0</v>
      </c>
      <c r="K49" s="144">
        <f t="shared" si="13"/>
        <v>0</v>
      </c>
      <c r="L49" s="144">
        <f t="shared" si="13"/>
        <v>0</v>
      </c>
      <c r="M49" s="144">
        <f t="shared" si="13"/>
        <v>0</v>
      </c>
      <c r="N49" s="144">
        <f t="shared" si="13"/>
        <v>0</v>
      </c>
      <c r="O49" s="200">
        <f t="shared" si="13"/>
        <v>0</v>
      </c>
      <c r="P49" s="487"/>
    </row>
    <row r="50" spans="1:16" s="39" customFormat="1" ht="15" customHeight="1">
      <c r="A50" s="75"/>
      <c r="B50" s="146" t="s">
        <v>47</v>
      </c>
      <c r="C50" s="136" t="s">
        <v>92</v>
      </c>
      <c r="D50" s="203">
        <f aca="true" t="shared" si="14" ref="D50:O50">D$12+D$33</f>
        <v>0</v>
      </c>
      <c r="E50" s="204">
        <f t="shared" si="14"/>
        <v>0</v>
      </c>
      <c r="F50" s="204">
        <f t="shared" si="14"/>
        <v>0</v>
      </c>
      <c r="G50" s="204">
        <f t="shared" si="14"/>
        <v>0</v>
      </c>
      <c r="H50" s="204">
        <f t="shared" si="14"/>
        <v>0</v>
      </c>
      <c r="I50" s="204">
        <f t="shared" si="14"/>
        <v>0</v>
      </c>
      <c r="J50" s="204">
        <f t="shared" si="14"/>
        <v>0</v>
      </c>
      <c r="K50" s="204">
        <f t="shared" si="14"/>
        <v>0</v>
      </c>
      <c r="L50" s="204">
        <f t="shared" si="14"/>
        <v>0</v>
      </c>
      <c r="M50" s="204">
        <f t="shared" si="14"/>
        <v>0</v>
      </c>
      <c r="N50" s="204">
        <f t="shared" si="14"/>
        <v>0</v>
      </c>
      <c r="O50" s="205">
        <f t="shared" si="14"/>
        <v>0</v>
      </c>
      <c r="P50" s="600">
        <f>MAX($D50:$O50)</f>
        <v>0</v>
      </c>
    </row>
    <row r="51" spans="1:16" s="39" customFormat="1" ht="15" customHeight="1">
      <c r="A51" s="75"/>
      <c r="B51" s="146" t="s">
        <v>98</v>
      </c>
      <c r="C51" s="137" t="s">
        <v>78</v>
      </c>
      <c r="D51" s="203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5"/>
      <c r="P51" s="187"/>
    </row>
    <row r="52" spans="1:16" s="39" customFormat="1" ht="15" customHeight="1">
      <c r="A52" s="75"/>
      <c r="B52" s="146" t="s">
        <v>99</v>
      </c>
      <c r="C52" s="137" t="s">
        <v>79</v>
      </c>
      <c r="D52" s="203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5"/>
      <c r="P52" s="187"/>
    </row>
    <row r="53" spans="1:16" s="39" customFormat="1" ht="15" customHeight="1">
      <c r="A53" s="75"/>
      <c r="B53" s="147" t="s">
        <v>95</v>
      </c>
      <c r="C53" s="138" t="s">
        <v>80</v>
      </c>
      <c r="D53" s="203">
        <f aca="true" t="shared" si="15" ref="D53:O53">D$15+D$36</f>
        <v>0</v>
      </c>
      <c r="E53" s="204">
        <f t="shared" si="15"/>
        <v>0</v>
      </c>
      <c r="F53" s="204">
        <f t="shared" si="15"/>
        <v>0</v>
      </c>
      <c r="G53" s="204">
        <f t="shared" si="15"/>
        <v>0</v>
      </c>
      <c r="H53" s="204">
        <f t="shared" si="15"/>
        <v>0</v>
      </c>
      <c r="I53" s="204">
        <f t="shared" si="15"/>
        <v>0</v>
      </c>
      <c r="J53" s="204">
        <f t="shared" si="15"/>
        <v>0</v>
      </c>
      <c r="K53" s="204">
        <f t="shared" si="15"/>
        <v>0</v>
      </c>
      <c r="L53" s="204">
        <f t="shared" si="15"/>
        <v>0</v>
      </c>
      <c r="M53" s="204">
        <f t="shared" si="15"/>
        <v>0</v>
      </c>
      <c r="N53" s="204">
        <f t="shared" si="15"/>
        <v>0</v>
      </c>
      <c r="O53" s="205">
        <f t="shared" si="15"/>
        <v>0</v>
      </c>
      <c r="P53" s="600">
        <f>SUM(D53:O53)/12</f>
        <v>0</v>
      </c>
    </row>
    <row r="54" spans="1:16" s="39" customFormat="1" ht="15" customHeight="1">
      <c r="A54" s="75"/>
      <c r="B54" s="147" t="s">
        <v>96</v>
      </c>
      <c r="C54" s="169" t="s">
        <v>81</v>
      </c>
      <c r="D54" s="203">
        <f aca="true" t="shared" si="16" ref="D54:O54">D$16+D$37</f>
        <v>0</v>
      </c>
      <c r="E54" s="204">
        <f t="shared" si="16"/>
        <v>0</v>
      </c>
      <c r="F54" s="204">
        <f t="shared" si="16"/>
        <v>0</v>
      </c>
      <c r="G54" s="204">
        <f t="shared" si="16"/>
        <v>0</v>
      </c>
      <c r="H54" s="204">
        <f t="shared" si="16"/>
        <v>0</v>
      </c>
      <c r="I54" s="204">
        <f t="shared" si="16"/>
        <v>0</v>
      </c>
      <c r="J54" s="204">
        <f t="shared" si="16"/>
        <v>0</v>
      </c>
      <c r="K54" s="204">
        <f t="shared" si="16"/>
        <v>0</v>
      </c>
      <c r="L54" s="204">
        <f t="shared" si="16"/>
        <v>0</v>
      </c>
      <c r="M54" s="204">
        <f t="shared" si="16"/>
        <v>0</v>
      </c>
      <c r="N54" s="204">
        <f t="shared" si="16"/>
        <v>0</v>
      </c>
      <c r="O54" s="205">
        <f t="shared" si="16"/>
        <v>0</v>
      </c>
      <c r="P54" s="600">
        <f aca="true" t="shared" si="17" ref="P54:P59">SUM(D54:O54)/12</f>
        <v>0</v>
      </c>
    </row>
    <row r="55" spans="1:16" s="39" customFormat="1" ht="15" customHeight="1">
      <c r="A55" s="75"/>
      <c r="B55" s="170" t="s">
        <v>97</v>
      </c>
      <c r="C55" s="171" t="s">
        <v>82</v>
      </c>
      <c r="D55" s="221">
        <f aca="true" t="shared" si="18" ref="D55:O55">D$17+D$38</f>
        <v>0</v>
      </c>
      <c r="E55" s="222">
        <f t="shared" si="18"/>
        <v>0</v>
      </c>
      <c r="F55" s="222">
        <f t="shared" si="18"/>
        <v>0</v>
      </c>
      <c r="G55" s="222">
        <f t="shared" si="18"/>
        <v>0</v>
      </c>
      <c r="H55" s="222">
        <f t="shared" si="18"/>
        <v>0</v>
      </c>
      <c r="I55" s="222">
        <f t="shared" si="18"/>
        <v>0</v>
      </c>
      <c r="J55" s="222">
        <f t="shared" si="18"/>
        <v>0</v>
      </c>
      <c r="K55" s="222">
        <f t="shared" si="18"/>
        <v>0</v>
      </c>
      <c r="L55" s="222">
        <f t="shared" si="18"/>
        <v>0</v>
      </c>
      <c r="M55" s="222">
        <f t="shared" si="18"/>
        <v>0</v>
      </c>
      <c r="N55" s="222">
        <f t="shared" si="18"/>
        <v>0</v>
      </c>
      <c r="O55" s="223">
        <f t="shared" si="18"/>
        <v>0</v>
      </c>
      <c r="P55" s="601">
        <f t="shared" si="17"/>
        <v>0</v>
      </c>
    </row>
    <row r="56" spans="1:16" s="39" customFormat="1" ht="15" customHeight="1">
      <c r="A56" s="75"/>
      <c r="B56" s="438" t="s">
        <v>69</v>
      </c>
      <c r="C56" s="139" t="s">
        <v>198</v>
      </c>
      <c r="D56" s="206">
        <f>D57+D58+D59</f>
        <v>0</v>
      </c>
      <c r="E56" s="207">
        <f aca="true" t="shared" si="19" ref="E56:O56">E57+E58+E59</f>
        <v>0</v>
      </c>
      <c r="F56" s="207">
        <f t="shared" si="19"/>
        <v>0</v>
      </c>
      <c r="G56" s="207">
        <f t="shared" si="19"/>
        <v>0</v>
      </c>
      <c r="H56" s="207">
        <f t="shared" si="19"/>
        <v>0</v>
      </c>
      <c r="I56" s="207">
        <f t="shared" si="19"/>
        <v>0</v>
      </c>
      <c r="J56" s="207">
        <f t="shared" si="19"/>
        <v>0</v>
      </c>
      <c r="K56" s="207">
        <f t="shared" si="19"/>
        <v>0</v>
      </c>
      <c r="L56" s="207">
        <f t="shared" si="19"/>
        <v>0</v>
      </c>
      <c r="M56" s="207">
        <f t="shared" si="19"/>
        <v>0</v>
      </c>
      <c r="N56" s="207">
        <f t="shared" si="19"/>
        <v>0</v>
      </c>
      <c r="O56" s="208">
        <f t="shared" si="19"/>
        <v>0</v>
      </c>
      <c r="P56" s="186"/>
    </row>
    <row r="57" spans="1:16" ht="15" customHeight="1">
      <c r="A57" s="76"/>
      <c r="B57" s="185" t="s">
        <v>48</v>
      </c>
      <c r="C57" s="134" t="s">
        <v>83</v>
      </c>
      <c r="D57" s="203">
        <f aca="true" t="shared" si="20" ref="D57:O57">D$19+D$40</f>
        <v>0</v>
      </c>
      <c r="E57" s="204">
        <f t="shared" si="20"/>
        <v>0</v>
      </c>
      <c r="F57" s="204">
        <f t="shared" si="20"/>
        <v>0</v>
      </c>
      <c r="G57" s="204">
        <f t="shared" si="20"/>
        <v>0</v>
      </c>
      <c r="H57" s="204">
        <f t="shared" si="20"/>
        <v>0</v>
      </c>
      <c r="I57" s="204">
        <f t="shared" si="20"/>
        <v>0</v>
      </c>
      <c r="J57" s="204">
        <f t="shared" si="20"/>
        <v>0</v>
      </c>
      <c r="K57" s="204">
        <f t="shared" si="20"/>
        <v>0</v>
      </c>
      <c r="L57" s="204">
        <f t="shared" si="20"/>
        <v>0</v>
      </c>
      <c r="M57" s="204">
        <f t="shared" si="20"/>
        <v>0</v>
      </c>
      <c r="N57" s="204">
        <f t="shared" si="20"/>
        <v>0</v>
      </c>
      <c r="O57" s="205">
        <f t="shared" si="20"/>
        <v>0</v>
      </c>
      <c r="P57" s="600">
        <f t="shared" si="17"/>
        <v>0</v>
      </c>
    </row>
    <row r="58" spans="1:16" ht="15" customHeight="1">
      <c r="A58" s="76"/>
      <c r="B58" s="185" t="s">
        <v>49</v>
      </c>
      <c r="C58" s="582" t="s">
        <v>84</v>
      </c>
      <c r="D58" s="203">
        <f aca="true" t="shared" si="21" ref="D58:O58">D$20+D$41</f>
        <v>0</v>
      </c>
      <c r="E58" s="204">
        <f t="shared" si="21"/>
        <v>0</v>
      </c>
      <c r="F58" s="204">
        <f t="shared" si="21"/>
        <v>0</v>
      </c>
      <c r="G58" s="204">
        <f t="shared" si="21"/>
        <v>0</v>
      </c>
      <c r="H58" s="204">
        <f t="shared" si="21"/>
        <v>0</v>
      </c>
      <c r="I58" s="204">
        <f t="shared" si="21"/>
        <v>0</v>
      </c>
      <c r="J58" s="204">
        <f t="shared" si="21"/>
        <v>0</v>
      </c>
      <c r="K58" s="204">
        <f t="shared" si="21"/>
        <v>0</v>
      </c>
      <c r="L58" s="204">
        <f t="shared" si="21"/>
        <v>0</v>
      </c>
      <c r="M58" s="204">
        <f t="shared" si="21"/>
        <v>0</v>
      </c>
      <c r="N58" s="204">
        <f t="shared" si="21"/>
        <v>0</v>
      </c>
      <c r="O58" s="205">
        <f t="shared" si="21"/>
        <v>0</v>
      </c>
      <c r="P58" s="600">
        <f t="shared" si="17"/>
        <v>0</v>
      </c>
    </row>
    <row r="59" spans="1:16" ht="15" customHeight="1">
      <c r="A59" s="76"/>
      <c r="B59" s="580" t="s">
        <v>50</v>
      </c>
      <c r="C59" s="581" t="s">
        <v>85</v>
      </c>
      <c r="D59" s="221">
        <f aca="true" t="shared" si="22" ref="D59:O59">D$21+D$42</f>
        <v>0</v>
      </c>
      <c r="E59" s="222">
        <f t="shared" si="22"/>
        <v>0</v>
      </c>
      <c r="F59" s="222">
        <f t="shared" si="22"/>
        <v>0</v>
      </c>
      <c r="G59" s="222">
        <f t="shared" si="22"/>
        <v>0</v>
      </c>
      <c r="H59" s="222">
        <f t="shared" si="22"/>
        <v>0</v>
      </c>
      <c r="I59" s="222">
        <f t="shared" si="22"/>
        <v>0</v>
      </c>
      <c r="J59" s="222">
        <f t="shared" si="22"/>
        <v>0</v>
      </c>
      <c r="K59" s="222">
        <f t="shared" si="22"/>
        <v>0</v>
      </c>
      <c r="L59" s="222">
        <f t="shared" si="22"/>
        <v>0</v>
      </c>
      <c r="M59" s="222">
        <f t="shared" si="22"/>
        <v>0</v>
      </c>
      <c r="N59" s="222">
        <f t="shared" si="22"/>
        <v>0</v>
      </c>
      <c r="O59" s="223">
        <f t="shared" si="22"/>
        <v>0</v>
      </c>
      <c r="P59" s="601">
        <f t="shared" si="17"/>
        <v>0</v>
      </c>
    </row>
    <row r="60" spans="1:16" ht="15" customHeight="1">
      <c r="A60" s="76"/>
      <c r="B60" s="114"/>
      <c r="C60" s="115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224"/>
    </row>
    <row r="61" spans="1:16" ht="15" customHeight="1" thickBot="1">
      <c r="A61" s="76"/>
      <c r="B61" s="116"/>
      <c r="C61" s="130"/>
      <c r="D61" s="479"/>
      <c r="E61" s="480"/>
      <c r="F61" s="481" t="str">
        <f>"Табела ГТ-Д-3.4 Места испоруке по групама у "&amp;'Naslovna strana'!E17&amp;". год."</f>
        <v>Табела ГТ-Д-3.4 Места испоруке по групама у 2024. год.</v>
      </c>
      <c r="G61" s="481"/>
      <c r="H61" s="481"/>
      <c r="I61" s="481"/>
      <c r="J61" s="481"/>
      <c r="K61" s="481"/>
      <c r="L61" s="480"/>
      <c r="M61" s="480"/>
      <c r="N61" s="480"/>
      <c r="O61" s="480"/>
      <c r="P61" s="117"/>
    </row>
    <row r="62" spans="1:17" s="120" customFormat="1" ht="15" customHeight="1" thickTop="1">
      <c r="A62" s="118"/>
      <c r="B62" s="791" t="s">
        <v>23</v>
      </c>
      <c r="C62" s="99" t="s">
        <v>46</v>
      </c>
      <c r="D62" s="461" t="s">
        <v>33</v>
      </c>
      <c r="E62" s="462" t="s">
        <v>34</v>
      </c>
      <c r="F62" s="462" t="s">
        <v>35</v>
      </c>
      <c r="G62" s="462" t="s">
        <v>36</v>
      </c>
      <c r="H62" s="462" t="s">
        <v>37</v>
      </c>
      <c r="I62" s="462" t="s">
        <v>38</v>
      </c>
      <c r="J62" s="462" t="s">
        <v>39</v>
      </c>
      <c r="K62" s="462" t="s">
        <v>40</v>
      </c>
      <c r="L62" s="462" t="s">
        <v>41</v>
      </c>
      <c r="M62" s="462" t="s">
        <v>42</v>
      </c>
      <c r="N62" s="463" t="s">
        <v>43</v>
      </c>
      <c r="O62" s="465" t="s">
        <v>44</v>
      </c>
      <c r="P62" s="225"/>
      <c r="Q62" s="119"/>
    </row>
    <row r="63" spans="1:16" ht="15.75" customHeight="1" thickBot="1">
      <c r="A63" s="76"/>
      <c r="B63" s="792"/>
      <c r="C63" s="100" t="s">
        <v>60</v>
      </c>
      <c r="D63" s="150">
        <v>31</v>
      </c>
      <c r="E63" s="151">
        <v>29</v>
      </c>
      <c r="F63" s="152">
        <v>31</v>
      </c>
      <c r="G63" s="152">
        <v>30</v>
      </c>
      <c r="H63" s="151">
        <v>31</v>
      </c>
      <c r="I63" s="151">
        <v>30</v>
      </c>
      <c r="J63" s="151">
        <v>31</v>
      </c>
      <c r="K63" s="151">
        <v>31</v>
      </c>
      <c r="L63" s="152">
        <v>30</v>
      </c>
      <c r="M63" s="152">
        <v>31</v>
      </c>
      <c r="N63" s="153">
        <v>30</v>
      </c>
      <c r="O63" s="154">
        <v>31</v>
      </c>
      <c r="P63" s="796"/>
    </row>
    <row r="64" spans="1:16" ht="24.75" customHeight="1" thickTop="1">
      <c r="A64" s="76"/>
      <c r="B64" s="512" t="s">
        <v>16</v>
      </c>
      <c r="C64" s="518" t="s">
        <v>108</v>
      </c>
      <c r="D64" s="514">
        <f>D65+D72</f>
        <v>0</v>
      </c>
      <c r="E64" s="515">
        <f aca="true" t="shared" si="23" ref="E64:O64">E65+E72</f>
        <v>0</v>
      </c>
      <c r="F64" s="515">
        <f t="shared" si="23"/>
        <v>0</v>
      </c>
      <c r="G64" s="515">
        <f t="shared" si="23"/>
        <v>0</v>
      </c>
      <c r="H64" s="515">
        <f t="shared" si="23"/>
        <v>0</v>
      </c>
      <c r="I64" s="515">
        <f t="shared" si="23"/>
        <v>0</v>
      </c>
      <c r="J64" s="515">
        <f t="shared" si="23"/>
        <v>0</v>
      </c>
      <c r="K64" s="515">
        <f t="shared" si="23"/>
        <v>0</v>
      </c>
      <c r="L64" s="515">
        <f t="shared" si="23"/>
        <v>0</v>
      </c>
      <c r="M64" s="515">
        <f t="shared" si="23"/>
        <v>0</v>
      </c>
      <c r="N64" s="519">
        <f t="shared" si="23"/>
        <v>0</v>
      </c>
      <c r="O64" s="520">
        <f t="shared" si="23"/>
        <v>0</v>
      </c>
      <c r="P64" s="796"/>
    </row>
    <row r="65" spans="1:16" s="14" customFormat="1" ht="15" customHeight="1">
      <c r="A65" s="76"/>
      <c r="B65" s="612" t="s">
        <v>31</v>
      </c>
      <c r="C65" s="139" t="s">
        <v>103</v>
      </c>
      <c r="D65" s="142">
        <f>D66+D69+D70+D71</f>
        <v>0</v>
      </c>
      <c r="E65" s="143">
        <f aca="true" t="shared" si="24" ref="E65:O65">E66+E69+E70+E71</f>
        <v>0</v>
      </c>
      <c r="F65" s="143">
        <f t="shared" si="24"/>
        <v>0</v>
      </c>
      <c r="G65" s="144">
        <f t="shared" si="24"/>
        <v>0</v>
      </c>
      <c r="H65" s="144">
        <f t="shared" si="24"/>
        <v>0</v>
      </c>
      <c r="I65" s="144">
        <f t="shared" si="24"/>
        <v>0</v>
      </c>
      <c r="J65" s="144">
        <f t="shared" si="24"/>
        <v>0</v>
      </c>
      <c r="K65" s="144">
        <f t="shared" si="24"/>
        <v>0</v>
      </c>
      <c r="L65" s="144">
        <f t="shared" si="24"/>
        <v>0</v>
      </c>
      <c r="M65" s="144">
        <f t="shared" si="24"/>
        <v>0</v>
      </c>
      <c r="N65" s="144">
        <f t="shared" si="24"/>
        <v>0</v>
      </c>
      <c r="O65" s="145">
        <f t="shared" si="24"/>
        <v>0</v>
      </c>
      <c r="P65" s="796"/>
    </row>
    <row r="66" spans="1:16" s="14" customFormat="1" ht="15" customHeight="1">
      <c r="A66" s="76"/>
      <c r="B66" s="146" t="s">
        <v>47</v>
      </c>
      <c r="C66" s="608" t="s">
        <v>92</v>
      </c>
      <c r="D66" s="158">
        <f>D67+D68</f>
        <v>0</v>
      </c>
      <c r="E66" s="159">
        <f aca="true" t="shared" si="25" ref="E66:O66">E67+E68</f>
        <v>0</v>
      </c>
      <c r="F66" s="159">
        <f t="shared" si="25"/>
        <v>0</v>
      </c>
      <c r="G66" s="101">
        <f t="shared" si="25"/>
        <v>0</v>
      </c>
      <c r="H66" s="101">
        <f t="shared" si="25"/>
        <v>0</v>
      </c>
      <c r="I66" s="101">
        <f t="shared" si="25"/>
        <v>0</v>
      </c>
      <c r="J66" s="101">
        <f t="shared" si="25"/>
        <v>0</v>
      </c>
      <c r="K66" s="101">
        <f t="shared" si="25"/>
        <v>0</v>
      </c>
      <c r="L66" s="101">
        <f t="shared" si="25"/>
        <v>0</v>
      </c>
      <c r="M66" s="101">
        <f t="shared" si="25"/>
        <v>0</v>
      </c>
      <c r="N66" s="101">
        <f t="shared" si="25"/>
        <v>0</v>
      </c>
      <c r="O66" s="104">
        <f t="shared" si="25"/>
        <v>0</v>
      </c>
      <c r="P66" s="796"/>
    </row>
    <row r="67" spans="1:16" s="14" customFormat="1" ht="15" customHeight="1">
      <c r="A67" s="76"/>
      <c r="B67" s="146" t="s">
        <v>98</v>
      </c>
      <c r="C67" s="609" t="s">
        <v>78</v>
      </c>
      <c r="D67" s="105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7"/>
      <c r="P67" s="796"/>
    </row>
    <row r="68" spans="1:16" s="14" customFormat="1" ht="15" customHeight="1">
      <c r="A68" s="76"/>
      <c r="B68" s="146" t="s">
        <v>99</v>
      </c>
      <c r="C68" s="609" t="s">
        <v>79</v>
      </c>
      <c r="D68" s="105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7"/>
      <c r="P68" s="796"/>
    </row>
    <row r="69" spans="1:16" s="14" customFormat="1" ht="15" customHeight="1">
      <c r="A69" s="76"/>
      <c r="B69" s="147" t="s">
        <v>95</v>
      </c>
      <c r="C69" s="610" t="s">
        <v>80</v>
      </c>
      <c r="D69" s="105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796"/>
    </row>
    <row r="70" spans="1:16" s="14" customFormat="1" ht="15" customHeight="1">
      <c r="A70" s="76"/>
      <c r="B70" s="147" t="s">
        <v>96</v>
      </c>
      <c r="C70" s="169" t="s">
        <v>81</v>
      </c>
      <c r="D70" s="105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7"/>
      <c r="P70" s="796"/>
    </row>
    <row r="71" spans="1:16" s="14" customFormat="1" ht="15" customHeight="1">
      <c r="A71" s="76"/>
      <c r="B71" s="170" t="s">
        <v>97</v>
      </c>
      <c r="C71" s="611" t="s">
        <v>82</v>
      </c>
      <c r="D71" s="174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6"/>
      <c r="P71" s="796"/>
    </row>
    <row r="72" spans="1:16" s="14" customFormat="1" ht="15" customHeight="1">
      <c r="A72" s="76"/>
      <c r="B72" s="613" t="s">
        <v>69</v>
      </c>
      <c r="C72" s="139" t="s">
        <v>104</v>
      </c>
      <c r="D72" s="168">
        <f>D73+D74+D75</f>
        <v>0</v>
      </c>
      <c r="E72" s="144">
        <f aca="true" t="shared" si="26" ref="E72:O72">E73+E74+E75</f>
        <v>0</v>
      </c>
      <c r="F72" s="144">
        <f t="shared" si="26"/>
        <v>0</v>
      </c>
      <c r="G72" s="144">
        <f t="shared" si="26"/>
        <v>0</v>
      </c>
      <c r="H72" s="144">
        <f t="shared" si="26"/>
        <v>0</v>
      </c>
      <c r="I72" s="144">
        <f t="shared" si="26"/>
        <v>0</v>
      </c>
      <c r="J72" s="144">
        <f t="shared" si="26"/>
        <v>0</v>
      </c>
      <c r="K72" s="144">
        <f t="shared" si="26"/>
        <v>0</v>
      </c>
      <c r="L72" s="144">
        <f t="shared" si="26"/>
        <v>0</v>
      </c>
      <c r="M72" s="144">
        <f t="shared" si="26"/>
        <v>0</v>
      </c>
      <c r="N72" s="144">
        <f t="shared" si="26"/>
        <v>0</v>
      </c>
      <c r="O72" s="145">
        <f t="shared" si="26"/>
        <v>0</v>
      </c>
      <c r="P72" s="796"/>
    </row>
    <row r="73" spans="1:16" s="14" customFormat="1" ht="15" customHeight="1">
      <c r="A73" s="76"/>
      <c r="B73" s="185" t="s">
        <v>48</v>
      </c>
      <c r="C73" s="134" t="s">
        <v>83</v>
      </c>
      <c r="D73" s="105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7"/>
      <c r="P73" s="796"/>
    </row>
    <row r="74" spans="1:16" s="14" customFormat="1" ht="15" customHeight="1">
      <c r="A74" s="76"/>
      <c r="B74" s="185" t="s">
        <v>49</v>
      </c>
      <c r="C74" s="134" t="s">
        <v>84</v>
      </c>
      <c r="D74" s="105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7"/>
      <c r="P74" s="796"/>
    </row>
    <row r="75" spans="1:16" s="14" customFormat="1" ht="15" customHeight="1">
      <c r="A75" s="76"/>
      <c r="B75" s="580" t="s">
        <v>50</v>
      </c>
      <c r="C75" s="581" t="s">
        <v>85</v>
      </c>
      <c r="D75" s="172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583"/>
      <c r="P75" s="796"/>
    </row>
    <row r="76" ht="12.75">
      <c r="P76" s="590"/>
    </row>
  </sheetData>
  <sheetProtection formatCells="0" formatColumns="0" formatRows="0" insertRows="0"/>
  <mergeCells count="8">
    <mergeCell ref="B8:B9"/>
    <mergeCell ref="P8:P9"/>
    <mergeCell ref="P46:P47"/>
    <mergeCell ref="B62:B63"/>
    <mergeCell ref="P63:P75"/>
    <mergeCell ref="B29:B30"/>
    <mergeCell ref="P29:P30"/>
    <mergeCell ref="B46:B47"/>
  </mergeCells>
  <printOptions/>
  <pageMargins left="0.75" right="0.75" top="1" bottom="1" header="0.5" footer="0.5"/>
  <pageSetup fitToHeight="0" fitToWidth="1" horizontalDpi="600" verticalDpi="600" orientation="landscape" paperSize="9" scale="51" r:id="rId1"/>
  <rowBreaks count="1" manualBreakCount="1">
    <brk id="42" max="255" man="1"/>
  </rowBreaks>
  <ignoredErrors>
    <ignoredError sqref="B31 B64 B48 B10" numberStoredAsText="1"/>
    <ignoredError sqref="D53:O55 E12:O21 E24:O26 D57:O59" unlockedFormula="1"/>
    <ignoredError sqref="B22:B23 B18 B39 B56 B72" numberStoredAsText="1" twoDigitTextYear="1"/>
    <ignoredError sqref="B12:B17 B19:B21 B24:B26 B33:B38 B40:B42 B50:B55 B57:B59 B66:B71 B73:B7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8515625" style="421" customWidth="1"/>
    <col min="2" max="2" width="11.28125" style="421" customWidth="1"/>
    <col min="3" max="3" width="20.7109375" style="421" customWidth="1"/>
    <col min="4" max="10" width="12.7109375" style="421" customWidth="1"/>
    <col min="11" max="11" width="6.57421875" style="421" customWidth="1"/>
    <col min="12" max="16384" width="9.140625" style="421" customWidth="1"/>
  </cols>
  <sheetData>
    <row r="1" spans="1:10" s="231" customFormat="1" ht="15" customHeight="1">
      <c r="A1" s="227"/>
      <c r="B1" s="228" t="s">
        <v>15</v>
      </c>
      <c r="C1" s="229"/>
      <c r="D1" s="230"/>
      <c r="E1" s="230"/>
      <c r="F1" s="230"/>
      <c r="G1" s="230"/>
      <c r="H1" s="230"/>
      <c r="I1" s="230"/>
      <c r="J1" s="230"/>
    </row>
    <row r="2" spans="1:10" s="231" customFormat="1" ht="15" customHeight="1">
      <c r="A2" s="227"/>
      <c r="B2" s="228"/>
      <c r="C2" s="229"/>
      <c r="D2" s="230"/>
      <c r="E2" s="230"/>
      <c r="F2" s="230"/>
      <c r="G2" s="230"/>
      <c r="H2" s="230"/>
      <c r="I2" s="230"/>
      <c r="J2" s="230"/>
    </row>
    <row r="3" spans="1:10" s="231" customFormat="1" ht="15" customHeight="1">
      <c r="A3" s="227"/>
      <c r="B3" s="232" t="str">
        <f>+CONCATENATE('Naslovna strana'!B13," ",'Naslovna strana'!E13)</f>
        <v>Назив оператора система: </v>
      </c>
      <c r="C3" s="229"/>
      <c r="D3" s="227"/>
      <c r="E3" s="227"/>
      <c r="F3" s="227"/>
      <c r="G3" s="227"/>
      <c r="H3" s="227"/>
      <c r="I3" s="227"/>
      <c r="J3" s="227"/>
    </row>
    <row r="4" spans="1:10" s="231" customFormat="1" ht="15" customHeight="1">
      <c r="A4" s="227"/>
      <c r="B4" s="23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229"/>
      <c r="D4" s="227"/>
      <c r="E4" s="227"/>
      <c r="F4" s="227"/>
      <c r="G4" s="227"/>
      <c r="H4" s="227"/>
      <c r="I4" s="227"/>
      <c r="J4" s="227"/>
    </row>
    <row r="5" spans="1:10" s="238" customFormat="1" ht="15" customHeight="1">
      <c r="A5" s="233"/>
      <c r="B5" s="235" t="str">
        <f>+CONCATENATE('Naslovna strana'!B27," ",'Naslovna strana'!E27)</f>
        <v>Датум обраде: </v>
      </c>
      <c r="C5" s="236"/>
      <c r="D5" s="237"/>
      <c r="E5" s="237"/>
      <c r="F5" s="237"/>
      <c r="G5" s="234"/>
      <c r="H5" s="237"/>
      <c r="I5" s="237"/>
      <c r="J5" s="237"/>
    </row>
    <row r="6" spans="1:10" s="238" customFormat="1" ht="24" customHeight="1">
      <c r="A6" s="233"/>
      <c r="B6" s="235"/>
      <c r="C6" s="236"/>
      <c r="D6" s="237"/>
      <c r="E6" s="237"/>
      <c r="F6" s="237"/>
      <c r="G6" s="234"/>
      <c r="H6" s="237"/>
      <c r="I6" s="237"/>
      <c r="J6" s="237"/>
    </row>
    <row r="7" spans="1:14" s="391" customFormat="1" ht="21" customHeight="1">
      <c r="A7" s="233"/>
      <c r="B7" s="385"/>
      <c r="C7" s="386"/>
      <c r="D7" s="241"/>
      <c r="E7" s="388" t="str">
        <f>"Табела ГТ-Д-4.1 Промена дужине дистрибутивне мреже у току "&amp;'Naslovna strana'!E17&amp;". год."</f>
        <v>Табела ГТ-Д-4.1 Промена дужине дистрибутивне мреже у току 2024. год.</v>
      </c>
      <c r="G7" s="387"/>
      <c r="I7" s="388"/>
      <c r="J7" s="388"/>
      <c r="K7" s="389"/>
      <c r="L7" s="390"/>
      <c r="M7" s="390"/>
      <c r="N7" s="390"/>
    </row>
    <row r="8" spans="1:10" s="391" customFormat="1" ht="4.5" customHeight="1" thickBot="1">
      <c r="A8" s="233"/>
      <c r="B8" s="385"/>
      <c r="C8" s="392"/>
      <c r="D8" s="392"/>
      <c r="E8" s="392"/>
      <c r="F8" s="392"/>
      <c r="G8" s="392"/>
      <c r="H8" s="392"/>
      <c r="I8" s="392"/>
      <c r="J8" s="392"/>
    </row>
    <row r="9" spans="1:10" s="393" customFormat="1" ht="25.5" customHeight="1" thickTop="1">
      <c r="A9" s="233"/>
      <c r="B9" s="814" t="s">
        <v>159</v>
      </c>
      <c r="C9" s="817" t="s">
        <v>160</v>
      </c>
      <c r="D9" s="546" t="s">
        <v>161</v>
      </c>
      <c r="E9" s="807" t="s">
        <v>162</v>
      </c>
      <c r="F9" s="808"/>
      <c r="G9" s="808"/>
      <c r="H9" s="808"/>
      <c r="I9" s="809"/>
      <c r="J9" s="547" t="s">
        <v>163</v>
      </c>
    </row>
    <row r="10" spans="1:10" s="393" customFormat="1" ht="32.25" customHeight="1">
      <c r="A10" s="233"/>
      <c r="B10" s="815"/>
      <c r="C10" s="818"/>
      <c r="D10" s="812" t="str">
        <f>"01. 01. "&amp;'Naslovna strana'!E17&amp;". год."</f>
        <v>01. 01. 2024. год.</v>
      </c>
      <c r="E10" s="800" t="s">
        <v>164</v>
      </c>
      <c r="F10" s="802" t="s">
        <v>165</v>
      </c>
      <c r="G10" s="802" t="s">
        <v>166</v>
      </c>
      <c r="H10" s="804"/>
      <c r="I10" s="805" t="s">
        <v>167</v>
      </c>
      <c r="J10" s="810" t="str">
        <f>" 31.12. "&amp;'Naslovna strana'!E17&amp;". год."</f>
        <v> 31.12. 2024. год.</v>
      </c>
    </row>
    <row r="11" spans="1:10" s="393" customFormat="1" ht="23.25" customHeight="1" thickBot="1">
      <c r="A11" s="233"/>
      <c r="B11" s="816"/>
      <c r="C11" s="819"/>
      <c r="D11" s="813"/>
      <c r="E11" s="801"/>
      <c r="F11" s="803"/>
      <c r="G11" s="567" t="s">
        <v>168</v>
      </c>
      <c r="H11" s="567" t="s">
        <v>169</v>
      </c>
      <c r="I11" s="806"/>
      <c r="J11" s="811"/>
    </row>
    <row r="12" spans="1:10" s="240" customFormat="1" ht="16.5" customHeight="1" thickTop="1">
      <c r="A12" s="394"/>
      <c r="B12" s="820" t="s">
        <v>170</v>
      </c>
      <c r="C12" s="561" t="s">
        <v>171</v>
      </c>
      <c r="D12" s="395"/>
      <c r="E12" s="562"/>
      <c r="F12" s="563"/>
      <c r="G12" s="563"/>
      <c r="H12" s="564"/>
      <c r="I12" s="565">
        <f>+E12-F12-G12+H12</f>
        <v>0</v>
      </c>
      <c r="J12" s="566">
        <f>I12+D12</f>
        <v>0</v>
      </c>
    </row>
    <row r="13" spans="1:10" s="240" customFormat="1" ht="16.5" customHeight="1">
      <c r="A13" s="394"/>
      <c r="B13" s="820"/>
      <c r="C13" s="400" t="s">
        <v>172</v>
      </c>
      <c r="D13" s="401"/>
      <c r="E13" s="242"/>
      <c r="F13" s="402"/>
      <c r="G13" s="402"/>
      <c r="H13" s="403"/>
      <c r="I13" s="404">
        <f aca="true" t="shared" si="0" ref="I13:I18">+E13-F13-G13+H13</f>
        <v>0</v>
      </c>
      <c r="J13" s="549">
        <f aca="true" t="shared" si="1" ref="J13:J18">I13+D13</f>
        <v>0</v>
      </c>
    </row>
    <row r="14" spans="1:10" s="240" customFormat="1" ht="16.5" customHeight="1">
      <c r="A14" s="394"/>
      <c r="B14" s="821"/>
      <c r="C14" s="405" t="s">
        <v>173</v>
      </c>
      <c r="D14" s="243">
        <f>SUM(D12:D13)</f>
        <v>0</v>
      </c>
      <c r="E14" s="406">
        <f>SUM(E12:E13)</f>
        <v>0</v>
      </c>
      <c r="F14" s="407">
        <f>SUM(F12:F13)</f>
        <v>0</v>
      </c>
      <c r="G14" s="407">
        <f>SUM(G12:G13)</f>
        <v>0</v>
      </c>
      <c r="H14" s="408">
        <f>SUM(H12:H13)</f>
        <v>0</v>
      </c>
      <c r="I14" s="399">
        <f t="shared" si="0"/>
        <v>0</v>
      </c>
      <c r="J14" s="548">
        <f t="shared" si="1"/>
        <v>0</v>
      </c>
    </row>
    <row r="15" spans="1:10" s="240" customFormat="1" ht="16.5" customHeight="1">
      <c r="A15" s="409"/>
      <c r="B15" s="797" t="s">
        <v>180</v>
      </c>
      <c r="C15" s="410" t="s">
        <v>172</v>
      </c>
      <c r="D15" s="411"/>
      <c r="E15" s="396"/>
      <c r="F15" s="397"/>
      <c r="G15" s="397"/>
      <c r="H15" s="398"/>
      <c r="I15" s="399">
        <f t="shared" si="0"/>
        <v>0</v>
      </c>
      <c r="J15" s="548">
        <f t="shared" si="1"/>
        <v>0</v>
      </c>
    </row>
    <row r="16" spans="1:10" s="240" customFormat="1" ht="16.5" customHeight="1">
      <c r="A16" s="409"/>
      <c r="B16" s="798"/>
      <c r="C16" s="412"/>
      <c r="D16" s="401"/>
      <c r="E16" s="242"/>
      <c r="F16" s="402"/>
      <c r="G16" s="402"/>
      <c r="H16" s="403"/>
      <c r="I16" s="413">
        <f t="shared" si="0"/>
        <v>0</v>
      </c>
      <c r="J16" s="550">
        <f t="shared" si="1"/>
        <v>0</v>
      </c>
    </row>
    <row r="17" spans="1:10" s="240" customFormat="1" ht="29.25" customHeight="1">
      <c r="A17" s="409"/>
      <c r="B17" s="799"/>
      <c r="C17" s="405" t="s">
        <v>174</v>
      </c>
      <c r="D17" s="414">
        <f>SUM(D15:D16)</f>
        <v>0</v>
      </c>
      <c r="E17" s="415">
        <f>SUM(E15:E16)</f>
        <v>0</v>
      </c>
      <c r="F17" s="416">
        <f>SUM(F15:F16)</f>
        <v>0</v>
      </c>
      <c r="G17" s="416">
        <f>SUM(G15:G16)</f>
        <v>0</v>
      </c>
      <c r="H17" s="417">
        <f>SUM(H15:H16)</f>
        <v>0</v>
      </c>
      <c r="I17" s="418">
        <f t="shared" si="0"/>
        <v>0</v>
      </c>
      <c r="J17" s="551">
        <f t="shared" si="1"/>
        <v>0</v>
      </c>
    </row>
    <row r="18" spans="1:10" s="240" customFormat="1" ht="16.5" customHeight="1" thickBot="1">
      <c r="A18" s="544"/>
      <c r="B18" s="552"/>
      <c r="C18" s="553" t="s">
        <v>175</v>
      </c>
      <c r="D18" s="554">
        <f>+D14+D17</f>
        <v>0</v>
      </c>
      <c r="E18" s="555">
        <f>+E14+E17</f>
        <v>0</v>
      </c>
      <c r="F18" s="556">
        <f>+F14+F17</f>
        <v>0</v>
      </c>
      <c r="G18" s="557">
        <f>+G14+G17</f>
        <v>0</v>
      </c>
      <c r="H18" s="558">
        <f>H14+H17</f>
        <v>0</v>
      </c>
      <c r="I18" s="559">
        <f t="shared" si="0"/>
        <v>0</v>
      </c>
      <c r="J18" s="560">
        <f t="shared" si="1"/>
        <v>0</v>
      </c>
    </row>
    <row r="19" spans="1:10" s="240" customFormat="1" ht="13.5" thickTop="1">
      <c r="A19" s="419"/>
      <c r="B19" s="545"/>
      <c r="C19" s="545"/>
      <c r="D19" s="545"/>
      <c r="E19" s="545"/>
      <c r="F19" s="420"/>
      <c r="G19" s="545"/>
      <c r="H19" s="545"/>
      <c r="I19" s="420"/>
      <c r="J19" s="420"/>
    </row>
    <row r="31" ht="12.75">
      <c r="J31" s="422"/>
    </row>
  </sheetData>
  <sheetProtection/>
  <mergeCells count="11">
    <mergeCell ref="J10:J11"/>
    <mergeCell ref="D10:D11"/>
    <mergeCell ref="B9:B11"/>
    <mergeCell ref="C9:C11"/>
    <mergeCell ref="B12:B14"/>
    <mergeCell ref="B15:B17"/>
    <mergeCell ref="E10:E11"/>
    <mergeCell ref="F10:F11"/>
    <mergeCell ref="G10:H10"/>
    <mergeCell ref="I10:I11"/>
    <mergeCell ref="E9:I9"/>
  </mergeCells>
  <printOptions horizontalCentered="1"/>
  <pageMargins left="0.25" right="0.19" top="0.52" bottom="0.59" header="0.22" footer="0.24"/>
  <pageSetup fitToHeight="1" fitToWidth="1" horizontalDpi="600" verticalDpi="600" orientation="landscape" paperSize="9" r:id="rId3"/>
  <headerFooter alignWithMargins="0"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65"/>
  <sheetViews>
    <sheetView showGridLines="0" zoomScaleSheetLayoutView="90" zoomScalePageLayoutView="0" workbookViewId="0" topLeftCell="A25">
      <selection activeCell="A10" sqref="A10"/>
    </sheetView>
  </sheetViews>
  <sheetFormatPr defaultColWidth="9.140625" defaultRowHeight="12.75"/>
  <cols>
    <col min="1" max="1" width="2.57421875" style="636" customWidth="1"/>
    <col min="2" max="2" width="8.28125" style="636" customWidth="1"/>
    <col min="3" max="3" width="6.140625" style="636" customWidth="1"/>
    <col min="4" max="4" width="41.28125" style="636" customWidth="1"/>
    <col min="5" max="6" width="15.7109375" style="636" customWidth="1"/>
    <col min="7" max="7" width="15.7109375" style="634" customWidth="1"/>
    <col min="8" max="12" width="15.7109375" style="636" customWidth="1"/>
    <col min="13" max="13" width="3.00390625" style="636" customWidth="1"/>
    <col min="14" max="14" width="17.140625" style="636" customWidth="1"/>
    <col min="15" max="16384" width="9.140625" style="636" customWidth="1"/>
  </cols>
  <sheetData>
    <row r="1" spans="2:10" s="619" customFormat="1" ht="15" customHeight="1">
      <c r="B1" s="616" t="s">
        <v>15</v>
      </c>
      <c r="C1" s="616"/>
      <c r="D1" s="617"/>
      <c r="E1" s="618"/>
      <c r="F1" s="618"/>
      <c r="G1" s="618"/>
      <c r="H1" s="618"/>
      <c r="I1" s="618"/>
      <c r="J1" s="618"/>
    </row>
    <row r="2" spans="2:10" s="619" customFormat="1" ht="15" customHeight="1">
      <c r="B2" s="620"/>
      <c r="C2" s="620"/>
      <c r="D2" s="621"/>
      <c r="E2" s="618"/>
      <c r="F2" s="618"/>
      <c r="G2" s="622"/>
      <c r="H2" s="618"/>
      <c r="I2" s="618"/>
      <c r="J2" s="618"/>
    </row>
    <row r="3" spans="2:10" s="619" customFormat="1" ht="15" customHeight="1">
      <c r="B3" s="623" t="str">
        <f>+CONCATENATE('[3]Naslovna strana'!B13," ",'[3]Naslovna strana'!E13)</f>
        <v>Назив оператора система: </v>
      </c>
      <c r="C3" s="623"/>
      <c r="D3" s="624"/>
      <c r="E3" s="618"/>
      <c r="F3" s="618"/>
      <c r="G3" s="622"/>
      <c r="H3" s="618"/>
      <c r="I3" s="618"/>
      <c r="J3" s="618"/>
    </row>
    <row r="4" spans="2:10" s="628" customFormat="1" ht="15" customHeight="1">
      <c r="B4" s="625" t="str">
        <f>+CONCATENATE('[3]Naslovna strana'!B10," ",'[3]Naslovna strana'!E10)</f>
        <v>Енергетска делатност: Дистрибуција и управљање дистрибутивним системом за природни гас</v>
      </c>
      <c r="C4" s="625"/>
      <c r="D4" s="626"/>
      <c r="E4" s="822"/>
      <c r="F4" s="822"/>
      <c r="G4" s="822"/>
      <c r="H4" s="627"/>
      <c r="I4" s="627"/>
      <c r="J4" s="627"/>
    </row>
    <row r="5" spans="2:10" s="628" customFormat="1" ht="15" customHeight="1">
      <c r="B5" s="625" t="str">
        <f>+CONCATENATE('[3]Naslovna strana'!B27," ",'[3]Naslovna strana'!E27)</f>
        <v>Датум обраде: </v>
      </c>
      <c r="C5" s="625"/>
      <c r="D5" s="626"/>
      <c r="E5" s="629"/>
      <c r="F5" s="629"/>
      <c r="G5" s="629"/>
      <c r="H5" s="627"/>
      <c r="I5" s="627"/>
      <c r="J5" s="627"/>
    </row>
    <row r="6" spans="2:14" ht="24.75" customHeight="1" thickBot="1">
      <c r="B6" s="630"/>
      <c r="C6" s="630"/>
      <c r="D6" s="631"/>
      <c r="E6" s="632"/>
      <c r="F6" s="633" t="str">
        <f>"Табела ГТ-Д-4.1 Промена броја прикључака у току "&amp;'Naslovna strana'!E17&amp;". год."</f>
        <v>Табела ГТ-Д-4.1 Промена броја прикључака у току 2024. год.</v>
      </c>
      <c r="H6" s="635"/>
      <c r="I6" s="635"/>
      <c r="J6" s="635"/>
      <c r="K6" s="634"/>
      <c r="N6" s="637"/>
    </row>
    <row r="7" spans="2:14" ht="22.5" customHeight="1" thickTop="1">
      <c r="B7" s="823" t="s">
        <v>159</v>
      </c>
      <c r="C7" s="826" t="s">
        <v>18</v>
      </c>
      <c r="D7" s="829" t="s">
        <v>210</v>
      </c>
      <c r="E7" s="832" t="s">
        <v>211</v>
      </c>
      <c r="F7" s="832"/>
      <c r="G7" s="833" t="str">
        <f>"Промена броја прикључака у току "&amp;'[3]Naslovna strana'!E17&amp;". год."</f>
        <v>Промена броја прикључака у току 2023. год.</v>
      </c>
      <c r="H7" s="834"/>
      <c r="I7" s="834"/>
      <c r="J7" s="829" t="s">
        <v>212</v>
      </c>
      <c r="K7" s="835"/>
      <c r="N7" s="638"/>
    </row>
    <row r="8" spans="2:14" ht="36.75" customHeight="1">
      <c r="B8" s="824"/>
      <c r="C8" s="827"/>
      <c r="D8" s="830"/>
      <c r="E8" s="836" t="str">
        <f>"01. јануар, "&amp;'[3]Naslovna strana'!E17&amp;". год."</f>
        <v>01. јануар, 2023. год.</v>
      </c>
      <c r="F8" s="837"/>
      <c r="G8" s="838" t="s">
        <v>213</v>
      </c>
      <c r="H8" s="840" t="s">
        <v>214</v>
      </c>
      <c r="I8" s="842" t="s">
        <v>215</v>
      </c>
      <c r="J8" s="844" t="str">
        <f>"31. децембар, "&amp;'[3]Naslovna strana'!E17&amp;". год."</f>
        <v>31. децембар, 2023. год.</v>
      </c>
      <c r="K8" s="845"/>
      <c r="N8" s="639"/>
    </row>
    <row r="9" spans="2:17" ht="40.5" customHeight="1" thickBot="1">
      <c r="B9" s="825"/>
      <c r="C9" s="828"/>
      <c r="D9" s="831"/>
      <c r="E9" s="640" t="s">
        <v>216</v>
      </c>
      <c r="F9" s="641" t="s">
        <v>217</v>
      </c>
      <c r="G9" s="839"/>
      <c r="H9" s="841"/>
      <c r="I9" s="843"/>
      <c r="J9" s="640" t="s">
        <v>216</v>
      </c>
      <c r="K9" s="642" t="s">
        <v>217</v>
      </c>
      <c r="N9" s="637"/>
      <c r="O9" s="637"/>
      <c r="P9" s="637"/>
      <c r="Q9" s="637"/>
    </row>
    <row r="10" spans="2:17" ht="19.5" customHeight="1" thickTop="1">
      <c r="B10" s="826" t="s">
        <v>170</v>
      </c>
      <c r="C10" s="643" t="s">
        <v>16</v>
      </c>
      <c r="D10" s="644" t="s">
        <v>218</v>
      </c>
      <c r="E10" s="645">
        <f aca="true" t="shared" si="0" ref="E10:K10">E11+E24</f>
        <v>0</v>
      </c>
      <c r="F10" s="646">
        <f t="shared" si="0"/>
        <v>0</v>
      </c>
      <c r="G10" s="647">
        <f t="shared" si="0"/>
        <v>0</v>
      </c>
      <c r="H10" s="648">
        <f t="shared" si="0"/>
        <v>0</v>
      </c>
      <c r="I10" s="649">
        <f t="shared" si="0"/>
        <v>0</v>
      </c>
      <c r="J10" s="645">
        <f t="shared" si="0"/>
        <v>0</v>
      </c>
      <c r="K10" s="650">
        <f t="shared" si="0"/>
        <v>0</v>
      </c>
      <c r="N10" s="849"/>
      <c r="O10" s="849"/>
      <c r="P10" s="849"/>
      <c r="Q10" s="637"/>
    </row>
    <row r="11" spans="2:17" ht="18" customHeight="1">
      <c r="B11" s="827"/>
      <c r="C11" s="651" t="s">
        <v>19</v>
      </c>
      <c r="D11" s="652" t="s">
        <v>219</v>
      </c>
      <c r="E11" s="647">
        <f>E14+E17+E22</f>
        <v>0</v>
      </c>
      <c r="F11" s="649">
        <f>F14+F17+F22</f>
        <v>0</v>
      </c>
      <c r="G11" s="647">
        <f>G14+G17+G21</f>
        <v>0</v>
      </c>
      <c r="H11" s="653">
        <f>H14+H17+H21</f>
        <v>0</v>
      </c>
      <c r="I11" s="649">
        <f>I14+I17+I21</f>
        <v>0</v>
      </c>
      <c r="J11" s="647">
        <f>J14+J17+J21</f>
        <v>0</v>
      </c>
      <c r="K11" s="649">
        <f>K14+K17+K21</f>
        <v>0</v>
      </c>
      <c r="N11" s="850"/>
      <c r="O11" s="850"/>
      <c r="P11" s="850"/>
      <c r="Q11" s="637"/>
    </row>
    <row r="12" spans="2:17" ht="18" customHeight="1">
      <c r="B12" s="827"/>
      <c r="C12" s="651" t="s">
        <v>136</v>
      </c>
      <c r="D12" s="654" t="s">
        <v>220</v>
      </c>
      <c r="E12" s="655">
        <f aca="true" t="shared" si="1" ref="E12:K13">E15+E19+E22</f>
        <v>0</v>
      </c>
      <c r="F12" s="656">
        <f t="shared" si="1"/>
        <v>0</v>
      </c>
      <c r="G12" s="657">
        <f t="shared" si="1"/>
        <v>0</v>
      </c>
      <c r="H12" s="658">
        <f t="shared" si="1"/>
        <v>0</v>
      </c>
      <c r="I12" s="659">
        <f t="shared" si="1"/>
        <v>0</v>
      </c>
      <c r="J12" s="657">
        <f t="shared" si="1"/>
        <v>0</v>
      </c>
      <c r="K12" s="659">
        <f t="shared" si="1"/>
        <v>0</v>
      </c>
      <c r="N12" s="851"/>
      <c r="O12" s="851"/>
      <c r="P12" s="851"/>
      <c r="Q12" s="637"/>
    </row>
    <row r="13" spans="2:17" ht="18" customHeight="1">
      <c r="B13" s="827"/>
      <c r="C13" s="660" t="s">
        <v>221</v>
      </c>
      <c r="D13" s="661" t="s">
        <v>222</v>
      </c>
      <c r="E13" s="657">
        <f t="shared" si="1"/>
        <v>0</v>
      </c>
      <c r="F13" s="659">
        <f t="shared" si="1"/>
        <v>0</v>
      </c>
      <c r="G13" s="657">
        <f t="shared" si="1"/>
        <v>0</v>
      </c>
      <c r="H13" s="658">
        <f t="shared" si="1"/>
        <v>0</v>
      </c>
      <c r="I13" s="659">
        <f t="shared" si="1"/>
        <v>0</v>
      </c>
      <c r="J13" s="657">
        <f t="shared" si="1"/>
        <v>0</v>
      </c>
      <c r="K13" s="659">
        <f t="shared" si="1"/>
        <v>0</v>
      </c>
      <c r="N13" s="851"/>
      <c r="O13" s="851"/>
      <c r="P13" s="851"/>
      <c r="Q13" s="637"/>
    </row>
    <row r="14" spans="2:15" ht="17.25" customHeight="1">
      <c r="B14" s="827"/>
      <c r="C14" s="651" t="s">
        <v>223</v>
      </c>
      <c r="D14" s="662" t="s">
        <v>224</v>
      </c>
      <c r="E14" s="663">
        <f aca="true" t="shared" si="2" ref="E14:K14">E15+E16</f>
        <v>0</v>
      </c>
      <c r="F14" s="664">
        <f t="shared" si="2"/>
        <v>0</v>
      </c>
      <c r="G14" s="665">
        <f t="shared" si="2"/>
        <v>0</v>
      </c>
      <c r="H14" s="666">
        <f t="shared" si="2"/>
        <v>0</v>
      </c>
      <c r="I14" s="664">
        <f t="shared" si="2"/>
        <v>0</v>
      </c>
      <c r="J14" s="663">
        <f t="shared" si="2"/>
        <v>0</v>
      </c>
      <c r="K14" s="664">
        <f t="shared" si="2"/>
        <v>0</v>
      </c>
      <c r="N14" s="667"/>
      <c r="O14" s="668"/>
    </row>
    <row r="15" spans="2:15" s="667" customFormat="1" ht="16.5" customHeight="1">
      <c r="B15" s="827"/>
      <c r="C15" s="651" t="s">
        <v>225</v>
      </c>
      <c r="D15" s="669" t="s">
        <v>220</v>
      </c>
      <c r="E15" s="670"/>
      <c r="F15" s="671"/>
      <c r="G15" s="672"/>
      <c r="H15" s="673"/>
      <c r="I15" s="671"/>
      <c r="J15" s="674">
        <f>E15+G15</f>
        <v>0</v>
      </c>
      <c r="K15" s="675">
        <f>F15+H15-I15</f>
        <v>0</v>
      </c>
      <c r="O15" s="668"/>
    </row>
    <row r="16" spans="2:15" s="667" customFormat="1" ht="16.5" customHeight="1">
      <c r="B16" s="827"/>
      <c r="C16" s="660" t="s">
        <v>226</v>
      </c>
      <c r="D16" s="661" t="s">
        <v>227</v>
      </c>
      <c r="E16" s="670"/>
      <c r="F16" s="671"/>
      <c r="G16" s="672"/>
      <c r="H16" s="673"/>
      <c r="I16" s="671"/>
      <c r="J16" s="674">
        <f>E16+G16</f>
        <v>0</v>
      </c>
      <c r="K16" s="675">
        <f>F16+H16-I16</f>
        <v>0</v>
      </c>
      <c r="O16" s="668"/>
    </row>
    <row r="17" spans="2:15" s="667" customFormat="1" ht="15" customHeight="1">
      <c r="B17" s="827"/>
      <c r="C17" s="651" t="s">
        <v>228</v>
      </c>
      <c r="D17" s="662" t="s">
        <v>229</v>
      </c>
      <c r="E17" s="676"/>
      <c r="F17" s="677"/>
      <c r="G17" s="678"/>
      <c r="H17" s="679"/>
      <c r="I17" s="677"/>
      <c r="J17" s="680">
        <f>E17+G17</f>
        <v>0</v>
      </c>
      <c r="K17" s="681">
        <f>F17+H17-I17</f>
        <v>0</v>
      </c>
      <c r="L17" s="682"/>
      <c r="O17" s="668"/>
    </row>
    <row r="18" spans="2:15" s="667" customFormat="1" ht="16.5" customHeight="1">
      <c r="B18" s="827"/>
      <c r="C18" s="651" t="s">
        <v>230</v>
      </c>
      <c r="D18" s="683" t="s">
        <v>231</v>
      </c>
      <c r="E18" s="674">
        <f>E19+E20</f>
        <v>0</v>
      </c>
      <c r="F18" s="675">
        <f aca="true" t="shared" si="3" ref="F18:K18">F19+F20</f>
        <v>0</v>
      </c>
      <c r="G18" s="684">
        <f t="shared" si="3"/>
        <v>0</v>
      </c>
      <c r="H18" s="685">
        <f t="shared" si="3"/>
        <v>0</v>
      </c>
      <c r="I18" s="675">
        <f t="shared" si="3"/>
        <v>0</v>
      </c>
      <c r="J18" s="674">
        <f t="shared" si="3"/>
        <v>0</v>
      </c>
      <c r="K18" s="675">
        <f t="shared" si="3"/>
        <v>0</v>
      </c>
      <c r="O18" s="668"/>
    </row>
    <row r="19" spans="2:15" s="667" customFormat="1" ht="16.5" customHeight="1">
      <c r="B19" s="827"/>
      <c r="C19" s="651" t="s">
        <v>232</v>
      </c>
      <c r="D19" s="669" t="s">
        <v>233</v>
      </c>
      <c r="E19" s="670"/>
      <c r="F19" s="671"/>
      <c r="G19" s="672"/>
      <c r="H19" s="673"/>
      <c r="I19" s="671"/>
      <c r="J19" s="674">
        <f>E19+G19</f>
        <v>0</v>
      </c>
      <c r="K19" s="675">
        <f>F19+H19-I19</f>
        <v>0</v>
      </c>
      <c r="O19" s="668"/>
    </row>
    <row r="20" spans="2:15" s="667" customFormat="1" ht="16.5" customHeight="1">
      <c r="B20" s="827"/>
      <c r="C20" s="660" t="s">
        <v>234</v>
      </c>
      <c r="D20" s="669" t="s">
        <v>235</v>
      </c>
      <c r="E20" s="686"/>
      <c r="F20" s="687"/>
      <c r="G20" s="688"/>
      <c r="H20" s="689"/>
      <c r="I20" s="687"/>
      <c r="J20" s="690">
        <f>E20+G20</f>
        <v>0</v>
      </c>
      <c r="K20" s="691">
        <f>F20+H20-I20</f>
        <v>0</v>
      </c>
      <c r="O20" s="668"/>
    </row>
    <row r="21" spans="2:15" s="667" customFormat="1" ht="15" customHeight="1">
      <c r="B21" s="827"/>
      <c r="C21" s="651" t="s">
        <v>236</v>
      </c>
      <c r="D21" s="692" t="s">
        <v>237</v>
      </c>
      <c r="E21" s="693">
        <f aca="true" t="shared" si="4" ref="E21:K21">E22+E23</f>
        <v>0</v>
      </c>
      <c r="F21" s="694">
        <f t="shared" si="4"/>
        <v>0</v>
      </c>
      <c r="G21" s="695">
        <f t="shared" si="4"/>
        <v>0</v>
      </c>
      <c r="H21" s="696">
        <f t="shared" si="4"/>
        <v>0</v>
      </c>
      <c r="I21" s="694">
        <f t="shared" si="4"/>
        <v>0</v>
      </c>
      <c r="J21" s="693">
        <f t="shared" si="4"/>
        <v>0</v>
      </c>
      <c r="K21" s="694">
        <f t="shared" si="4"/>
        <v>0</v>
      </c>
      <c r="O21" s="668"/>
    </row>
    <row r="22" spans="2:15" s="667" customFormat="1" ht="16.5" customHeight="1">
      <c r="B22" s="827"/>
      <c r="C22" s="651" t="s">
        <v>238</v>
      </c>
      <c r="D22" s="669" t="s">
        <v>220</v>
      </c>
      <c r="E22" s="670"/>
      <c r="F22" s="671"/>
      <c r="G22" s="672"/>
      <c r="H22" s="673"/>
      <c r="I22" s="671"/>
      <c r="J22" s="674">
        <f>E22+G22</f>
        <v>0</v>
      </c>
      <c r="K22" s="675">
        <f>F22+H22-I22</f>
        <v>0</v>
      </c>
      <c r="O22" s="668"/>
    </row>
    <row r="23" spans="2:17" s="667" customFormat="1" ht="16.5" customHeight="1">
      <c r="B23" s="848"/>
      <c r="C23" s="660" t="s">
        <v>239</v>
      </c>
      <c r="D23" s="697" t="s">
        <v>222</v>
      </c>
      <c r="E23" s="686"/>
      <c r="F23" s="687"/>
      <c r="G23" s="688"/>
      <c r="H23" s="689"/>
      <c r="I23" s="698"/>
      <c r="J23" s="690">
        <f>E23+G23</f>
        <v>0</v>
      </c>
      <c r="K23" s="675">
        <f>F23+H23-I23</f>
        <v>0</v>
      </c>
      <c r="O23" s="668"/>
      <c r="Q23" s="667" t="s">
        <v>240</v>
      </c>
    </row>
    <row r="24" spans="2:11" ht="18" customHeight="1">
      <c r="B24" s="852" t="s">
        <v>241</v>
      </c>
      <c r="C24" s="699" t="s">
        <v>20</v>
      </c>
      <c r="D24" s="700" t="s">
        <v>242</v>
      </c>
      <c r="E24" s="701">
        <f aca="true" t="shared" si="5" ref="E24:K24">E25</f>
        <v>0</v>
      </c>
      <c r="F24" s="702">
        <f t="shared" si="5"/>
        <v>0</v>
      </c>
      <c r="G24" s="701">
        <f t="shared" si="5"/>
        <v>0</v>
      </c>
      <c r="H24" s="703">
        <f t="shared" si="5"/>
        <v>0</v>
      </c>
      <c r="I24" s="704">
        <f t="shared" si="5"/>
        <v>0</v>
      </c>
      <c r="J24" s="701">
        <f t="shared" si="5"/>
        <v>0</v>
      </c>
      <c r="K24" s="705">
        <f t="shared" si="5"/>
        <v>0</v>
      </c>
    </row>
    <row r="25" spans="2:15" s="667" customFormat="1" ht="39.75" customHeight="1">
      <c r="B25" s="848"/>
      <c r="C25" s="660" t="s">
        <v>243</v>
      </c>
      <c r="D25" s="706" t="s">
        <v>244</v>
      </c>
      <c r="E25" s="686"/>
      <c r="F25" s="687"/>
      <c r="G25" s="688"/>
      <c r="H25" s="689"/>
      <c r="I25" s="687"/>
      <c r="J25" s="690">
        <f>E25+G25</f>
        <v>0</v>
      </c>
      <c r="K25" s="691">
        <f>F25+H25-I25</f>
        <v>0</v>
      </c>
      <c r="O25" s="668"/>
    </row>
    <row r="26" spans="2:12" ht="30" customHeight="1" thickBot="1">
      <c r="B26" s="707"/>
      <c r="C26" s="707"/>
      <c r="D26" s="708"/>
      <c r="E26" s="709"/>
      <c r="F26" s="710" t="str">
        <f>"Табела ГТ-Д-4.2 Промена броја  мерних уређаја (МУ) у току "&amp;'Naslovna strana'!E17&amp;". год."</f>
        <v>Табела ГТ-Д-4.2 Промена броја  мерних уређаја (МУ) у току 2024. год.</v>
      </c>
      <c r="G26" s="711"/>
      <c r="H26" s="712"/>
      <c r="I26" s="712"/>
      <c r="J26" s="712"/>
      <c r="K26" s="711"/>
      <c r="L26" s="707"/>
    </row>
    <row r="27" spans="2:12" ht="22.5" customHeight="1" thickTop="1">
      <c r="B27" s="823" t="s">
        <v>245</v>
      </c>
      <c r="C27" s="826" t="s">
        <v>246</v>
      </c>
      <c r="D27" s="829" t="s">
        <v>247</v>
      </c>
      <c r="E27" s="832" t="s">
        <v>211</v>
      </c>
      <c r="F27" s="832"/>
      <c r="G27" s="833" t="str">
        <f>"Промена броја МУ у току "&amp;'Naslovna strana'!E17&amp;". год."</f>
        <v>Промена броја МУ у току 2024. год.</v>
      </c>
      <c r="H27" s="834"/>
      <c r="I27" s="834"/>
      <c r="J27" s="858"/>
      <c r="K27" s="832" t="s">
        <v>212</v>
      </c>
      <c r="L27" s="859"/>
    </row>
    <row r="28" spans="2:12" ht="36.75" customHeight="1">
      <c r="B28" s="824"/>
      <c r="C28" s="827"/>
      <c r="D28" s="830"/>
      <c r="E28" s="836" t="str">
        <f>"01. јануар, "&amp;'Naslovna strana'!E17&amp;". год."</f>
        <v>01. јануар, 2024. год.</v>
      </c>
      <c r="F28" s="837"/>
      <c r="G28" s="830" t="s">
        <v>248</v>
      </c>
      <c r="H28" s="840" t="s">
        <v>282</v>
      </c>
      <c r="I28" s="846" t="s">
        <v>283</v>
      </c>
      <c r="J28" s="853" t="s">
        <v>249</v>
      </c>
      <c r="K28" s="844" t="str">
        <f>"31. децембар, "&amp;'Naslovna strana'!E17&amp;". год."</f>
        <v>31. децембар, 2024. год.</v>
      </c>
      <c r="L28" s="845"/>
    </row>
    <row r="29" spans="2:12" ht="40.5" customHeight="1" thickBot="1">
      <c r="B29" s="825"/>
      <c r="C29" s="828"/>
      <c r="D29" s="831"/>
      <c r="E29" s="640" t="s">
        <v>250</v>
      </c>
      <c r="F29" s="641" t="s">
        <v>217</v>
      </c>
      <c r="G29" s="831"/>
      <c r="H29" s="841"/>
      <c r="I29" s="847"/>
      <c r="J29" s="854"/>
      <c r="K29" s="640" t="s">
        <v>250</v>
      </c>
      <c r="L29" s="642" t="s">
        <v>217</v>
      </c>
    </row>
    <row r="30" spans="2:12" ht="24.75" customHeight="1" thickTop="1">
      <c r="B30" s="713"/>
      <c r="C30" s="713" t="s">
        <v>16</v>
      </c>
      <c r="D30" s="644" t="s">
        <v>251</v>
      </c>
      <c r="E30" s="645">
        <f aca="true" t="shared" si="6" ref="E30:J30">E31+E46</f>
        <v>0</v>
      </c>
      <c r="F30" s="714">
        <f t="shared" si="6"/>
        <v>0</v>
      </c>
      <c r="G30" s="645">
        <f t="shared" si="6"/>
        <v>0</v>
      </c>
      <c r="H30" s="715">
        <f t="shared" si="6"/>
        <v>0</v>
      </c>
      <c r="I30" s="716">
        <f t="shared" si="6"/>
        <v>0</v>
      </c>
      <c r="J30" s="715">
        <f t="shared" si="6"/>
        <v>0</v>
      </c>
      <c r="K30" s="645">
        <f>E30+G30</f>
        <v>0</v>
      </c>
      <c r="L30" s="714">
        <f>F30+H30-J30</f>
        <v>0</v>
      </c>
    </row>
    <row r="31" spans="2:12" ht="19.5" customHeight="1">
      <c r="B31" s="717"/>
      <c r="C31" s="718" t="s">
        <v>19</v>
      </c>
      <c r="D31" s="719" t="s">
        <v>252</v>
      </c>
      <c r="E31" s="701">
        <f aca="true" t="shared" si="7" ref="E31:J31">E32+E36+E41</f>
        <v>0</v>
      </c>
      <c r="F31" s="704">
        <f t="shared" si="7"/>
        <v>0</v>
      </c>
      <c r="G31" s="701">
        <f t="shared" si="7"/>
        <v>0</v>
      </c>
      <c r="H31" s="720">
        <f t="shared" si="7"/>
        <v>0</v>
      </c>
      <c r="I31" s="703">
        <f t="shared" si="7"/>
        <v>0</v>
      </c>
      <c r="J31" s="720">
        <f t="shared" si="7"/>
        <v>0</v>
      </c>
      <c r="K31" s="701">
        <f aca="true" t="shared" si="8" ref="K31:K56">E31+G31</f>
        <v>0</v>
      </c>
      <c r="L31" s="704">
        <f aca="true" t="shared" si="9" ref="L31:L56">F31+H31-J31</f>
        <v>0</v>
      </c>
    </row>
    <row r="32" spans="2:15" s="667" customFormat="1" ht="16.5" customHeight="1">
      <c r="B32" s="855" t="s">
        <v>170</v>
      </c>
      <c r="C32" s="721" t="s">
        <v>136</v>
      </c>
      <c r="D32" s="722" t="s">
        <v>253</v>
      </c>
      <c r="E32" s="695">
        <f aca="true" t="shared" si="10" ref="E32:J32">SUM(E33:E35)</f>
        <v>0</v>
      </c>
      <c r="F32" s="723">
        <f t="shared" si="10"/>
        <v>0</v>
      </c>
      <c r="G32" s="695">
        <f t="shared" si="10"/>
        <v>0</v>
      </c>
      <c r="H32" s="724">
        <f t="shared" si="10"/>
        <v>0</v>
      </c>
      <c r="I32" s="725">
        <f t="shared" si="10"/>
        <v>0</v>
      </c>
      <c r="J32" s="726">
        <f t="shared" si="10"/>
        <v>0</v>
      </c>
      <c r="K32" s="695">
        <f t="shared" si="8"/>
        <v>0</v>
      </c>
      <c r="L32" s="694">
        <f t="shared" si="9"/>
        <v>0</v>
      </c>
      <c r="O32" s="668"/>
    </row>
    <row r="33" spans="2:19" s="667" customFormat="1" ht="16.5" customHeight="1">
      <c r="B33" s="855"/>
      <c r="C33" s="727" t="s">
        <v>29</v>
      </c>
      <c r="D33" s="728" t="s">
        <v>254</v>
      </c>
      <c r="E33" s="670"/>
      <c r="F33" s="671"/>
      <c r="G33" s="670"/>
      <c r="H33" s="729"/>
      <c r="I33" s="673"/>
      <c r="J33" s="730"/>
      <c r="K33" s="674">
        <f t="shared" si="8"/>
        <v>0</v>
      </c>
      <c r="L33" s="675">
        <f t="shared" si="9"/>
        <v>0</v>
      </c>
      <c r="O33" s="668"/>
      <c r="S33" s="731"/>
    </row>
    <row r="34" spans="2:15" s="667" customFormat="1" ht="16.5" customHeight="1">
      <c r="B34" s="855"/>
      <c r="C34" s="727" t="s">
        <v>30</v>
      </c>
      <c r="D34" s="728" t="s">
        <v>255</v>
      </c>
      <c r="E34" s="670"/>
      <c r="F34" s="671"/>
      <c r="G34" s="670"/>
      <c r="H34" s="729"/>
      <c r="I34" s="673"/>
      <c r="J34" s="730"/>
      <c r="K34" s="674">
        <f t="shared" si="8"/>
        <v>0</v>
      </c>
      <c r="L34" s="675">
        <f t="shared" si="9"/>
        <v>0</v>
      </c>
      <c r="O34" s="668"/>
    </row>
    <row r="35" spans="2:15" s="667" customFormat="1" ht="16.5" customHeight="1">
      <c r="B35" s="855"/>
      <c r="C35" s="727" t="s">
        <v>115</v>
      </c>
      <c r="D35" s="732" t="s">
        <v>256</v>
      </c>
      <c r="E35" s="672"/>
      <c r="F35" s="671"/>
      <c r="G35" s="733"/>
      <c r="H35" s="734"/>
      <c r="I35" s="735"/>
      <c r="J35" s="736"/>
      <c r="K35" s="674">
        <f t="shared" si="8"/>
        <v>0</v>
      </c>
      <c r="L35" s="737">
        <f t="shared" si="9"/>
        <v>0</v>
      </c>
      <c r="O35" s="668"/>
    </row>
    <row r="36" spans="2:15" s="667" customFormat="1" ht="30" customHeight="1">
      <c r="B36" s="855"/>
      <c r="C36" s="738" t="s">
        <v>221</v>
      </c>
      <c r="D36" s="739" t="s">
        <v>257</v>
      </c>
      <c r="E36" s="695">
        <f aca="true" t="shared" si="11" ref="E36:J36">+E37+E38+E39+E40</f>
        <v>0</v>
      </c>
      <c r="F36" s="740">
        <f t="shared" si="11"/>
        <v>0</v>
      </c>
      <c r="G36" s="695">
        <f t="shared" si="11"/>
        <v>0</v>
      </c>
      <c r="H36" s="724">
        <f t="shared" si="11"/>
        <v>0</v>
      </c>
      <c r="I36" s="696">
        <f t="shared" si="11"/>
        <v>0</v>
      </c>
      <c r="J36" s="740">
        <f t="shared" si="11"/>
        <v>0</v>
      </c>
      <c r="K36" s="695">
        <f t="shared" si="8"/>
        <v>0</v>
      </c>
      <c r="L36" s="694">
        <f t="shared" si="9"/>
        <v>0</v>
      </c>
      <c r="O36" s="741"/>
    </row>
    <row r="37" spans="2:15" s="667" customFormat="1" ht="16.5" customHeight="1">
      <c r="B37" s="855"/>
      <c r="C37" s="727" t="s">
        <v>258</v>
      </c>
      <c r="D37" s="728" t="s">
        <v>254</v>
      </c>
      <c r="E37" s="670"/>
      <c r="F37" s="671"/>
      <c r="G37" s="670"/>
      <c r="H37" s="729"/>
      <c r="I37" s="673"/>
      <c r="J37" s="730"/>
      <c r="K37" s="674">
        <f t="shared" si="8"/>
        <v>0</v>
      </c>
      <c r="L37" s="675">
        <f t="shared" si="9"/>
        <v>0</v>
      </c>
      <c r="O37" s="741"/>
    </row>
    <row r="38" spans="2:15" s="667" customFormat="1" ht="16.5" customHeight="1">
      <c r="B38" s="855"/>
      <c r="C38" s="727" t="s">
        <v>259</v>
      </c>
      <c r="D38" s="728" t="s">
        <v>255</v>
      </c>
      <c r="E38" s="670"/>
      <c r="F38" s="671"/>
      <c r="G38" s="670"/>
      <c r="H38" s="729"/>
      <c r="I38" s="673"/>
      <c r="J38" s="730"/>
      <c r="K38" s="674">
        <f t="shared" si="8"/>
        <v>0</v>
      </c>
      <c r="L38" s="675">
        <f t="shared" si="9"/>
        <v>0</v>
      </c>
      <c r="O38" s="741"/>
    </row>
    <row r="39" spans="2:15" s="667" customFormat="1" ht="16.5" customHeight="1">
      <c r="B39" s="855"/>
      <c r="C39" s="727" t="s">
        <v>260</v>
      </c>
      <c r="D39" s="728" t="s">
        <v>261</v>
      </c>
      <c r="E39" s="670"/>
      <c r="F39" s="671"/>
      <c r="G39" s="670"/>
      <c r="H39" s="729"/>
      <c r="I39" s="673"/>
      <c r="J39" s="730"/>
      <c r="K39" s="674">
        <f t="shared" si="8"/>
        <v>0</v>
      </c>
      <c r="L39" s="675">
        <f t="shared" si="9"/>
        <v>0</v>
      </c>
      <c r="O39" s="741"/>
    </row>
    <row r="40" spans="2:15" s="667" customFormat="1" ht="16.5" customHeight="1">
      <c r="B40" s="855"/>
      <c r="C40" s="727" t="s">
        <v>262</v>
      </c>
      <c r="D40" s="669" t="s">
        <v>263</v>
      </c>
      <c r="E40" s="670"/>
      <c r="F40" s="671"/>
      <c r="G40" s="670"/>
      <c r="H40" s="729"/>
      <c r="I40" s="673"/>
      <c r="J40" s="730"/>
      <c r="K40" s="674">
        <f t="shared" si="8"/>
        <v>0</v>
      </c>
      <c r="L40" s="675">
        <f t="shared" si="9"/>
        <v>0</v>
      </c>
      <c r="O40" s="741"/>
    </row>
    <row r="41" spans="2:15" s="667" customFormat="1" ht="32.25" customHeight="1">
      <c r="B41" s="855"/>
      <c r="C41" s="721" t="s">
        <v>223</v>
      </c>
      <c r="D41" s="739" t="s">
        <v>264</v>
      </c>
      <c r="E41" s="695">
        <f>SUM(E42:E45)</f>
        <v>0</v>
      </c>
      <c r="F41" s="740">
        <f aca="true" t="shared" si="12" ref="F41:L41">SUM(F42:F45)</f>
        <v>0</v>
      </c>
      <c r="G41" s="695">
        <f t="shared" si="12"/>
        <v>0</v>
      </c>
      <c r="H41" s="724">
        <f t="shared" si="12"/>
        <v>0</v>
      </c>
      <c r="I41" s="696">
        <f t="shared" si="12"/>
        <v>0</v>
      </c>
      <c r="J41" s="740">
        <f t="shared" si="12"/>
        <v>0</v>
      </c>
      <c r="K41" s="695">
        <f t="shared" si="8"/>
        <v>0</v>
      </c>
      <c r="L41" s="694">
        <f t="shared" si="12"/>
        <v>0</v>
      </c>
      <c r="O41" s="741"/>
    </row>
    <row r="42" spans="2:15" s="667" customFormat="1" ht="18" customHeight="1">
      <c r="B42" s="742"/>
      <c r="C42" s="727" t="s">
        <v>265</v>
      </c>
      <c r="D42" s="728" t="s">
        <v>254</v>
      </c>
      <c r="E42" s="670"/>
      <c r="F42" s="671"/>
      <c r="G42" s="670"/>
      <c r="H42" s="729"/>
      <c r="I42" s="673"/>
      <c r="J42" s="730"/>
      <c r="K42" s="674">
        <f t="shared" si="8"/>
        <v>0</v>
      </c>
      <c r="L42" s="675">
        <f t="shared" si="9"/>
        <v>0</v>
      </c>
      <c r="O42" s="741"/>
    </row>
    <row r="43" spans="2:15" s="667" customFormat="1" ht="18" customHeight="1">
      <c r="B43" s="742"/>
      <c r="C43" s="727" t="s">
        <v>266</v>
      </c>
      <c r="D43" s="728" t="s">
        <v>255</v>
      </c>
      <c r="E43" s="670"/>
      <c r="F43" s="671"/>
      <c r="G43" s="670"/>
      <c r="H43" s="729"/>
      <c r="I43" s="673"/>
      <c r="J43" s="730"/>
      <c r="K43" s="674">
        <f t="shared" si="8"/>
        <v>0</v>
      </c>
      <c r="L43" s="675">
        <f t="shared" si="9"/>
        <v>0</v>
      </c>
      <c r="O43" s="741"/>
    </row>
    <row r="44" spans="2:15" s="667" customFormat="1" ht="18" customHeight="1">
      <c r="B44" s="742"/>
      <c r="C44" s="727" t="s">
        <v>267</v>
      </c>
      <c r="D44" s="728" t="s">
        <v>261</v>
      </c>
      <c r="E44" s="670"/>
      <c r="F44" s="671"/>
      <c r="G44" s="670"/>
      <c r="H44" s="729"/>
      <c r="I44" s="673"/>
      <c r="J44" s="730"/>
      <c r="K44" s="674">
        <f t="shared" si="8"/>
        <v>0</v>
      </c>
      <c r="L44" s="675">
        <f t="shared" si="9"/>
        <v>0</v>
      </c>
      <c r="O44" s="741"/>
    </row>
    <row r="45" spans="2:15" s="667" customFormat="1" ht="18" customHeight="1">
      <c r="B45" s="743"/>
      <c r="C45" s="727" t="s">
        <v>268</v>
      </c>
      <c r="D45" s="744" t="s">
        <v>263</v>
      </c>
      <c r="E45" s="686"/>
      <c r="F45" s="687"/>
      <c r="G45" s="686"/>
      <c r="H45" s="745"/>
      <c r="I45" s="689"/>
      <c r="J45" s="746"/>
      <c r="K45" s="747">
        <f t="shared" si="8"/>
        <v>0</v>
      </c>
      <c r="L45" s="691">
        <f t="shared" si="9"/>
        <v>0</v>
      </c>
      <c r="O45" s="741"/>
    </row>
    <row r="46" spans="2:15" s="667" customFormat="1" ht="16.5" customHeight="1">
      <c r="B46" s="856" t="s">
        <v>269</v>
      </c>
      <c r="C46" s="748" t="s">
        <v>20</v>
      </c>
      <c r="D46" s="719" t="s">
        <v>270</v>
      </c>
      <c r="E46" s="701">
        <f aca="true" t="shared" si="13" ref="E46:J46">E47+E52</f>
        <v>0</v>
      </c>
      <c r="F46" s="704">
        <f t="shared" si="13"/>
        <v>0</v>
      </c>
      <c r="G46" s="701">
        <f t="shared" si="13"/>
        <v>0</v>
      </c>
      <c r="H46" s="749">
        <f t="shared" si="13"/>
        <v>0</v>
      </c>
      <c r="I46" s="703">
        <f t="shared" si="13"/>
        <v>0</v>
      </c>
      <c r="J46" s="720">
        <f t="shared" si="13"/>
        <v>0</v>
      </c>
      <c r="K46" s="701">
        <f t="shared" si="8"/>
        <v>0</v>
      </c>
      <c r="L46" s="704">
        <f t="shared" si="9"/>
        <v>0</v>
      </c>
      <c r="O46" s="741"/>
    </row>
    <row r="47" spans="2:15" ht="25.5">
      <c r="B47" s="855"/>
      <c r="C47" s="721" t="s">
        <v>243</v>
      </c>
      <c r="D47" s="739" t="s">
        <v>271</v>
      </c>
      <c r="E47" s="695">
        <f aca="true" t="shared" si="14" ref="E47:J47">+E48+E49+E50+E51</f>
        <v>0</v>
      </c>
      <c r="F47" s="740">
        <f t="shared" si="14"/>
        <v>0</v>
      </c>
      <c r="G47" s="695">
        <f t="shared" si="14"/>
        <v>0</v>
      </c>
      <c r="H47" s="724">
        <f t="shared" si="14"/>
        <v>0</v>
      </c>
      <c r="I47" s="696">
        <f t="shared" si="14"/>
        <v>0</v>
      </c>
      <c r="J47" s="740">
        <f t="shared" si="14"/>
        <v>0</v>
      </c>
      <c r="K47" s="695">
        <f t="shared" si="8"/>
        <v>0</v>
      </c>
      <c r="L47" s="694">
        <f t="shared" si="9"/>
        <v>0</v>
      </c>
      <c r="N47" s="667"/>
      <c r="O47" s="741"/>
    </row>
    <row r="48" spans="2:15" ht="16.5" customHeight="1">
      <c r="B48" s="855"/>
      <c r="C48" s="727" t="s">
        <v>272</v>
      </c>
      <c r="D48" s="728" t="s">
        <v>254</v>
      </c>
      <c r="E48" s="670"/>
      <c r="F48" s="671"/>
      <c r="G48" s="670"/>
      <c r="H48" s="729"/>
      <c r="I48" s="673"/>
      <c r="J48" s="730"/>
      <c r="K48" s="674">
        <f t="shared" si="8"/>
        <v>0</v>
      </c>
      <c r="L48" s="675">
        <f t="shared" si="9"/>
        <v>0</v>
      </c>
      <c r="N48" s="667"/>
      <c r="O48" s="741"/>
    </row>
    <row r="49" spans="2:15" ht="16.5" customHeight="1">
      <c r="B49" s="855"/>
      <c r="C49" s="727" t="s">
        <v>273</v>
      </c>
      <c r="D49" s="728" t="s">
        <v>255</v>
      </c>
      <c r="E49" s="670"/>
      <c r="F49" s="671"/>
      <c r="G49" s="670"/>
      <c r="H49" s="729"/>
      <c r="I49" s="673"/>
      <c r="J49" s="730"/>
      <c r="K49" s="674">
        <f t="shared" si="8"/>
        <v>0</v>
      </c>
      <c r="L49" s="675">
        <f t="shared" si="9"/>
        <v>0</v>
      </c>
      <c r="N49" s="667"/>
      <c r="O49" s="741"/>
    </row>
    <row r="50" spans="2:15" ht="16.5" customHeight="1">
      <c r="B50" s="855"/>
      <c r="C50" s="727" t="s">
        <v>274</v>
      </c>
      <c r="D50" s="728" t="s">
        <v>261</v>
      </c>
      <c r="E50" s="670"/>
      <c r="F50" s="671"/>
      <c r="G50" s="670"/>
      <c r="H50" s="729"/>
      <c r="I50" s="673"/>
      <c r="J50" s="730"/>
      <c r="K50" s="674">
        <f t="shared" si="8"/>
        <v>0</v>
      </c>
      <c r="L50" s="675">
        <f t="shared" si="9"/>
        <v>0</v>
      </c>
      <c r="N50" s="667"/>
      <c r="O50" s="741"/>
    </row>
    <row r="51" spans="2:15" ht="16.5" customHeight="1">
      <c r="B51" s="855"/>
      <c r="C51" s="727" t="s">
        <v>275</v>
      </c>
      <c r="D51" s="669" t="s">
        <v>263</v>
      </c>
      <c r="E51" s="670"/>
      <c r="F51" s="671"/>
      <c r="G51" s="670"/>
      <c r="H51" s="729"/>
      <c r="I51" s="673"/>
      <c r="J51" s="730"/>
      <c r="K51" s="674">
        <f t="shared" si="8"/>
        <v>0</v>
      </c>
      <c r="L51" s="675">
        <f t="shared" si="9"/>
        <v>0</v>
      </c>
      <c r="N51" s="667"/>
      <c r="O51" s="741"/>
    </row>
    <row r="52" spans="2:15" ht="25.5">
      <c r="B52" s="855"/>
      <c r="C52" s="721" t="s">
        <v>276</v>
      </c>
      <c r="D52" s="739" t="s">
        <v>277</v>
      </c>
      <c r="E52" s="695">
        <f aca="true" t="shared" si="15" ref="E52:J52">SUM(E53:E56)</f>
        <v>0</v>
      </c>
      <c r="F52" s="740">
        <f t="shared" si="15"/>
        <v>0</v>
      </c>
      <c r="G52" s="695">
        <f t="shared" si="15"/>
        <v>0</v>
      </c>
      <c r="H52" s="724">
        <f t="shared" si="15"/>
        <v>0</v>
      </c>
      <c r="I52" s="696">
        <f t="shared" si="15"/>
        <v>0</v>
      </c>
      <c r="J52" s="740">
        <f t="shared" si="15"/>
        <v>0</v>
      </c>
      <c r="K52" s="695">
        <f t="shared" si="8"/>
        <v>0</v>
      </c>
      <c r="L52" s="694">
        <f t="shared" si="9"/>
        <v>0</v>
      </c>
      <c r="N52" s="667"/>
      <c r="O52" s="741"/>
    </row>
    <row r="53" spans="2:12" ht="16.5" customHeight="1">
      <c r="B53" s="855"/>
      <c r="C53" s="750" t="s">
        <v>278</v>
      </c>
      <c r="D53" s="654" t="s">
        <v>254</v>
      </c>
      <c r="E53" s="733"/>
      <c r="F53" s="751"/>
      <c r="G53" s="733"/>
      <c r="H53" s="734"/>
      <c r="I53" s="735"/>
      <c r="J53" s="752"/>
      <c r="K53" s="753">
        <f t="shared" si="8"/>
        <v>0</v>
      </c>
      <c r="L53" s="737">
        <f t="shared" si="9"/>
        <v>0</v>
      </c>
    </row>
    <row r="54" spans="2:12" ht="16.5" customHeight="1">
      <c r="B54" s="855"/>
      <c r="C54" s="754" t="s">
        <v>279</v>
      </c>
      <c r="D54" s="728" t="s">
        <v>255</v>
      </c>
      <c r="E54" s="670"/>
      <c r="F54" s="671"/>
      <c r="G54" s="670"/>
      <c r="H54" s="729"/>
      <c r="I54" s="673"/>
      <c r="J54" s="730"/>
      <c r="K54" s="674">
        <f t="shared" si="8"/>
        <v>0</v>
      </c>
      <c r="L54" s="675">
        <f t="shared" si="9"/>
        <v>0</v>
      </c>
    </row>
    <row r="55" spans="2:12" ht="16.5" customHeight="1">
      <c r="B55" s="855"/>
      <c r="C55" s="754" t="s">
        <v>280</v>
      </c>
      <c r="D55" s="728" t="s">
        <v>261</v>
      </c>
      <c r="E55" s="670"/>
      <c r="F55" s="671"/>
      <c r="G55" s="670"/>
      <c r="H55" s="729"/>
      <c r="I55" s="673"/>
      <c r="J55" s="730"/>
      <c r="K55" s="674">
        <f t="shared" si="8"/>
        <v>0</v>
      </c>
      <c r="L55" s="675">
        <f t="shared" si="9"/>
        <v>0</v>
      </c>
    </row>
    <row r="56" spans="2:12" ht="16.5" customHeight="1">
      <c r="B56" s="857"/>
      <c r="C56" s="755" t="s">
        <v>281</v>
      </c>
      <c r="D56" s="744" t="s">
        <v>263</v>
      </c>
      <c r="E56" s="686"/>
      <c r="F56" s="687"/>
      <c r="G56" s="686"/>
      <c r="H56" s="745"/>
      <c r="I56" s="689"/>
      <c r="J56" s="746"/>
      <c r="K56" s="747">
        <f t="shared" si="8"/>
        <v>0</v>
      </c>
      <c r="L56" s="691">
        <f t="shared" si="9"/>
        <v>0</v>
      </c>
    </row>
    <row r="57" ht="12.75">
      <c r="C57" s="756"/>
    </row>
    <row r="58" ht="12.75">
      <c r="C58" s="756"/>
    </row>
    <row r="59" ht="12.75">
      <c r="C59" s="756"/>
    </row>
    <row r="65" ht="14.25">
      <c r="D65" s="757"/>
    </row>
  </sheetData>
  <sheetProtection/>
  <mergeCells count="32">
    <mergeCell ref="J28:J29"/>
    <mergeCell ref="K28:L28"/>
    <mergeCell ref="B32:B41"/>
    <mergeCell ref="B46:B56"/>
    <mergeCell ref="B27:B29"/>
    <mergeCell ref="C27:C29"/>
    <mergeCell ref="D27:D29"/>
    <mergeCell ref="E27:F27"/>
    <mergeCell ref="G27:J27"/>
    <mergeCell ref="K27:L27"/>
    <mergeCell ref="E28:F28"/>
    <mergeCell ref="G28:G29"/>
    <mergeCell ref="H28:H29"/>
    <mergeCell ref="I28:I29"/>
    <mergeCell ref="B10:B23"/>
    <mergeCell ref="N10:P10"/>
    <mergeCell ref="N11:P11"/>
    <mergeCell ref="N12:P12"/>
    <mergeCell ref="N13:P13"/>
    <mergeCell ref="B24:B25"/>
    <mergeCell ref="J7:K7"/>
    <mergeCell ref="E8:F8"/>
    <mergeCell ref="G8:G9"/>
    <mergeCell ref="H8:H9"/>
    <mergeCell ref="I8:I9"/>
    <mergeCell ref="J8:K8"/>
    <mergeCell ref="E4:G4"/>
    <mergeCell ref="B7:B9"/>
    <mergeCell ref="C7:C9"/>
    <mergeCell ref="D7:D9"/>
    <mergeCell ref="E7:F7"/>
    <mergeCell ref="G7:I7"/>
  </mergeCells>
  <printOptions horizontalCentered="1"/>
  <pageMargins left="0.393700787401575" right="0.196850393700787" top="0.354330708661417" bottom="0.196850393700787" header="0.275590551181102" footer="0.393700787401575"/>
  <pageSetup fitToHeight="1" fitToWidth="1" horizontalDpi="600" verticalDpi="600" orientation="landscape" paperSize="9" scale="43" r:id="rId3"/>
  <headerFooter alignWithMargins="0">
    <oddFooter>&amp;CСтрана &amp;P / &amp;N</oddFooter>
  </headerFooter>
  <ignoredErrors>
    <ignoredError sqref="J15:K16 J25:K25 J17 E18:I18 K33:L40 K42:L56" unlockedFormula="1"/>
    <ignoredError sqref="J18:K24 K41:L41" formula="1" unlockedFormula="1"/>
    <ignoredError sqref="C15:C23" twoDigitTextYear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5" customWidth="1"/>
    <col min="2" max="2" width="9.28125" style="16" customWidth="1"/>
    <col min="3" max="3" width="45.421875" style="15" customWidth="1"/>
    <col min="4" max="13" width="15.7109375" style="15" customWidth="1"/>
    <col min="14" max="15" width="15.7109375" style="14" customWidth="1"/>
    <col min="16" max="16" width="17.7109375" style="14" customWidth="1"/>
    <col min="17" max="17" width="1.57421875" style="14" customWidth="1"/>
    <col min="18" max="19" width="7.421875" style="15" customWidth="1"/>
    <col min="20" max="16384" width="9.140625" style="15" customWidth="1"/>
  </cols>
  <sheetData>
    <row r="1" spans="1:17" s="1" customFormat="1" ht="15" customHeight="1">
      <c r="A1" s="244"/>
      <c r="B1" s="245" t="s">
        <v>15</v>
      </c>
      <c r="C1" s="244"/>
      <c r="D1" s="246"/>
      <c r="E1" s="246"/>
      <c r="F1" s="246"/>
      <c r="G1" s="246"/>
      <c r="H1" s="246"/>
      <c r="I1" s="247"/>
      <c r="J1" s="248"/>
      <c r="K1" s="244"/>
      <c r="L1" s="244"/>
      <c r="M1" s="249"/>
      <c r="N1" s="249"/>
      <c r="O1" s="249"/>
      <c r="P1" s="249"/>
      <c r="Q1" s="2"/>
    </row>
    <row r="2" spans="1:17" s="1" customFormat="1" ht="15" customHeight="1">
      <c r="A2" s="244"/>
      <c r="B2" s="244"/>
      <c r="C2" s="244"/>
      <c r="D2" s="244"/>
      <c r="E2" s="244"/>
      <c r="F2" s="244"/>
      <c r="G2" s="244"/>
      <c r="H2" s="244"/>
      <c r="I2" s="250"/>
      <c r="J2" s="244"/>
      <c r="K2" s="244"/>
      <c r="L2" s="244"/>
      <c r="M2" s="244"/>
      <c r="N2" s="249"/>
      <c r="O2" s="249"/>
      <c r="P2" s="249"/>
      <c r="Q2" s="8"/>
    </row>
    <row r="3" spans="1:17" s="1" customFormat="1" ht="15" customHeight="1">
      <c r="A3" s="244"/>
      <c r="B3" s="247" t="str">
        <f>+CONCATENATE('Naslovna strana'!B13," ",'Naslovna strana'!E13)</f>
        <v>Назив оператора система: </v>
      </c>
      <c r="C3" s="244"/>
      <c r="D3" s="244"/>
      <c r="E3" s="244"/>
      <c r="F3" s="244"/>
      <c r="G3" s="244"/>
      <c r="H3" s="251"/>
      <c r="I3" s="252"/>
      <c r="J3" s="251"/>
      <c r="K3" s="251"/>
      <c r="L3" s="251"/>
      <c r="M3" s="244"/>
      <c r="N3" s="249"/>
      <c r="O3" s="249"/>
      <c r="P3" s="249"/>
      <c r="Q3" s="8"/>
    </row>
    <row r="4" spans="1:17" s="1" customFormat="1" ht="15" customHeight="1">
      <c r="A4" s="244"/>
      <c r="B4" s="253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244"/>
      <c r="D4" s="244"/>
      <c r="E4" s="244"/>
      <c r="F4" s="244"/>
      <c r="G4" s="244"/>
      <c r="H4" s="251"/>
      <c r="I4" s="252"/>
      <c r="J4" s="251"/>
      <c r="K4" s="251"/>
      <c r="L4" s="251"/>
      <c r="M4" s="244"/>
      <c r="N4" s="249"/>
      <c r="O4" s="254"/>
      <c r="P4" s="249"/>
      <c r="Q4" s="8"/>
    </row>
    <row r="5" spans="1:17" s="3" customFormat="1" ht="15" customHeight="1">
      <c r="A5" s="251"/>
      <c r="B5" s="255" t="str">
        <f>+CONCATENATE('Naslovna strana'!B27," ",'Naslovna strana'!E27)</f>
        <v>Датум обраде: </v>
      </c>
      <c r="C5" s="251"/>
      <c r="D5" s="256"/>
      <c r="E5" s="251"/>
      <c r="F5" s="257"/>
      <c r="G5" s="251"/>
      <c r="H5" s="251"/>
      <c r="I5" s="252"/>
      <c r="J5" s="251"/>
      <c r="K5" s="251"/>
      <c r="L5" s="251"/>
      <c r="M5" s="251"/>
      <c r="N5" s="258"/>
      <c r="O5" s="258"/>
      <c r="P5" s="258"/>
      <c r="Q5" s="9"/>
    </row>
    <row r="6" spans="1:17" s="133" customFormat="1" ht="24.75" customHeight="1" thickBot="1">
      <c r="A6" s="259"/>
      <c r="B6" s="466"/>
      <c r="C6" s="467"/>
      <c r="D6" s="468"/>
      <c r="E6" s="469"/>
      <c r="F6" s="476" t="str">
        <f>"Табела ГТ-Д-5.1 Дистрибуиранa обрачунска енергија ПГ у "&amp;'Naslovna strana'!E17-1&amp;". год. "</f>
        <v>Табела ГТ-Д-5.1 Дистрибуиранa обрачунска енергија ПГ у 2023. год. </v>
      </c>
      <c r="G6" s="476"/>
      <c r="H6" s="476"/>
      <c r="I6" s="476"/>
      <c r="J6" s="476"/>
      <c r="K6" s="466"/>
      <c r="L6" s="466"/>
      <c r="M6" s="466"/>
      <c r="N6" s="466"/>
      <c r="O6" s="466"/>
      <c r="P6" s="525" t="s">
        <v>203</v>
      </c>
      <c r="Q6" s="132"/>
    </row>
    <row r="7" spans="1:17" s="1" customFormat="1" ht="15" customHeight="1" thickTop="1">
      <c r="A7" s="244"/>
      <c r="B7" s="861" t="s">
        <v>181</v>
      </c>
      <c r="C7" s="862"/>
      <c r="D7" s="862"/>
      <c r="E7" s="521"/>
      <c r="F7" s="522" t="s">
        <v>182</v>
      </c>
      <c r="G7" s="522"/>
      <c r="H7" s="522"/>
      <c r="I7" s="522"/>
      <c r="J7" s="522"/>
      <c r="K7" s="523"/>
      <c r="L7" s="523"/>
      <c r="M7" s="523"/>
      <c r="N7" s="523"/>
      <c r="O7" s="523"/>
      <c r="P7" s="524"/>
      <c r="Q7" s="8"/>
    </row>
    <row r="8" spans="1:17" s="6" customFormat="1" ht="12.75">
      <c r="A8" s="261"/>
      <c r="B8" s="784" t="s">
        <v>23</v>
      </c>
      <c r="C8" s="456" t="s">
        <v>46</v>
      </c>
      <c r="D8" s="457" t="s">
        <v>33</v>
      </c>
      <c r="E8" s="458" t="s">
        <v>34</v>
      </c>
      <c r="F8" s="458" t="s">
        <v>35</v>
      </c>
      <c r="G8" s="458" t="s">
        <v>36</v>
      </c>
      <c r="H8" s="458" t="s">
        <v>37</v>
      </c>
      <c r="I8" s="458" t="s">
        <v>38</v>
      </c>
      <c r="J8" s="458" t="s">
        <v>39</v>
      </c>
      <c r="K8" s="458" t="s">
        <v>40</v>
      </c>
      <c r="L8" s="458" t="s">
        <v>41</v>
      </c>
      <c r="M8" s="458" t="s">
        <v>42</v>
      </c>
      <c r="N8" s="459" t="s">
        <v>43</v>
      </c>
      <c r="O8" s="460" t="s">
        <v>44</v>
      </c>
      <c r="P8" s="860" t="s">
        <v>58</v>
      </c>
      <c r="Q8" s="11"/>
    </row>
    <row r="9" spans="1:17" s="6" customFormat="1" ht="13.5" thickBot="1">
      <c r="A9" s="261"/>
      <c r="B9" s="784"/>
      <c r="C9" s="262" t="s">
        <v>60</v>
      </c>
      <c r="D9" s="263">
        <v>31</v>
      </c>
      <c r="E9" s="264">
        <v>28</v>
      </c>
      <c r="F9" s="265">
        <v>31</v>
      </c>
      <c r="G9" s="265">
        <v>30</v>
      </c>
      <c r="H9" s="264">
        <v>31</v>
      </c>
      <c r="I9" s="264">
        <v>30</v>
      </c>
      <c r="J9" s="264">
        <v>31</v>
      </c>
      <c r="K9" s="264">
        <v>31</v>
      </c>
      <c r="L9" s="265">
        <v>30</v>
      </c>
      <c r="M9" s="265">
        <v>31</v>
      </c>
      <c r="N9" s="266">
        <v>30</v>
      </c>
      <c r="O9" s="267">
        <v>31</v>
      </c>
      <c r="P9" s="787"/>
      <c r="Q9" s="11"/>
    </row>
    <row r="10" spans="1:17" s="5" customFormat="1" ht="19.5" customHeight="1" thickTop="1">
      <c r="A10" s="239"/>
      <c r="B10" s="268" t="s">
        <v>16</v>
      </c>
      <c r="C10" s="482" t="s">
        <v>183</v>
      </c>
      <c r="D10" s="270">
        <f>D11+D12+D13+D16</f>
        <v>0</v>
      </c>
      <c r="E10" s="271">
        <f aca="true" t="shared" si="0" ref="E10:O10">E11+E12+E13+E16</f>
        <v>0</v>
      </c>
      <c r="F10" s="271">
        <f t="shared" si="0"/>
        <v>0</v>
      </c>
      <c r="G10" s="271">
        <f t="shared" si="0"/>
        <v>0</v>
      </c>
      <c r="H10" s="271">
        <f t="shared" si="0"/>
        <v>0</v>
      </c>
      <c r="I10" s="271">
        <f t="shared" si="0"/>
        <v>0</v>
      </c>
      <c r="J10" s="271">
        <f t="shared" si="0"/>
        <v>0</v>
      </c>
      <c r="K10" s="271">
        <f t="shared" si="0"/>
        <v>0</v>
      </c>
      <c r="L10" s="271">
        <f t="shared" si="0"/>
        <v>0</v>
      </c>
      <c r="M10" s="271">
        <f t="shared" si="0"/>
        <v>0</v>
      </c>
      <c r="N10" s="271">
        <f t="shared" si="0"/>
        <v>0</v>
      </c>
      <c r="O10" s="272">
        <f t="shared" si="0"/>
        <v>0</v>
      </c>
      <c r="P10" s="273">
        <f aca="true" t="shared" si="1" ref="P10:P17">SUM(D10:O10)</f>
        <v>0</v>
      </c>
      <c r="Q10" s="12"/>
    </row>
    <row r="11" spans="1:17" s="5" customFormat="1" ht="19.5" customHeight="1">
      <c r="A11" s="239"/>
      <c r="B11" s="274" t="s">
        <v>17</v>
      </c>
      <c r="C11" s="494" t="s">
        <v>152</v>
      </c>
      <c r="D11" s="276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8"/>
      <c r="P11" s="279">
        <f t="shared" si="1"/>
        <v>0</v>
      </c>
      <c r="Q11" s="12"/>
    </row>
    <row r="12" spans="1:17" s="5" customFormat="1" ht="19.5" customHeight="1">
      <c r="A12" s="239"/>
      <c r="B12" s="274" t="s">
        <v>69</v>
      </c>
      <c r="C12" s="494" t="s">
        <v>153</v>
      </c>
      <c r="D12" s="276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8"/>
      <c r="P12" s="279">
        <f t="shared" si="1"/>
        <v>0</v>
      </c>
      <c r="Q12" s="12"/>
    </row>
    <row r="13" spans="1:17" s="5" customFormat="1" ht="20.25" customHeight="1">
      <c r="A13" s="239"/>
      <c r="B13" s="274" t="s">
        <v>110</v>
      </c>
      <c r="C13" s="280" t="s">
        <v>109</v>
      </c>
      <c r="D13" s="281">
        <f aca="true" t="shared" si="2" ref="D13:O13">SUM(D14:D15)</f>
        <v>0</v>
      </c>
      <c r="E13" s="282">
        <f t="shared" si="2"/>
        <v>0</v>
      </c>
      <c r="F13" s="282">
        <f t="shared" si="2"/>
        <v>0</v>
      </c>
      <c r="G13" s="282">
        <f t="shared" si="2"/>
        <v>0</v>
      </c>
      <c r="H13" s="282">
        <f t="shared" si="2"/>
        <v>0</v>
      </c>
      <c r="I13" s="282">
        <f t="shared" si="2"/>
        <v>0</v>
      </c>
      <c r="J13" s="282">
        <f t="shared" si="2"/>
        <v>0</v>
      </c>
      <c r="K13" s="282">
        <f t="shared" si="2"/>
        <v>0</v>
      </c>
      <c r="L13" s="282">
        <f t="shared" si="2"/>
        <v>0</v>
      </c>
      <c r="M13" s="282">
        <f t="shared" si="2"/>
        <v>0</v>
      </c>
      <c r="N13" s="282">
        <f t="shared" si="2"/>
        <v>0</v>
      </c>
      <c r="O13" s="283">
        <f t="shared" si="2"/>
        <v>0</v>
      </c>
      <c r="P13" s="279">
        <f t="shared" si="1"/>
        <v>0</v>
      </c>
      <c r="Q13" s="12"/>
    </row>
    <row r="14" spans="1:17" s="5" customFormat="1" ht="12.75" customHeight="1">
      <c r="A14" s="239"/>
      <c r="B14" s="284" t="s">
        <v>156</v>
      </c>
      <c r="C14" s="439" t="s">
        <v>154</v>
      </c>
      <c r="D14" s="441"/>
      <c r="E14" s="442"/>
      <c r="F14" s="442"/>
      <c r="G14" s="442"/>
      <c r="H14" s="442"/>
      <c r="I14" s="443"/>
      <c r="J14" s="444"/>
      <c r="K14" s="443"/>
      <c r="L14" s="442"/>
      <c r="M14" s="442"/>
      <c r="N14" s="442"/>
      <c r="O14" s="445"/>
      <c r="P14" s="279">
        <f t="shared" si="1"/>
        <v>0</v>
      </c>
      <c r="Q14" s="12"/>
    </row>
    <row r="15" spans="1:17" s="5" customFormat="1" ht="12.75" customHeight="1">
      <c r="A15" s="239"/>
      <c r="B15" s="284" t="s">
        <v>157</v>
      </c>
      <c r="C15" s="440" t="s">
        <v>155</v>
      </c>
      <c r="D15" s="285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7"/>
      <c r="P15" s="279">
        <f t="shared" si="1"/>
        <v>0</v>
      </c>
      <c r="Q15" s="12"/>
    </row>
    <row r="16" spans="1:17" s="5" customFormat="1" ht="15" customHeight="1">
      <c r="A16" s="239"/>
      <c r="B16" s="288" t="s">
        <v>148</v>
      </c>
      <c r="C16" s="289" t="s">
        <v>149</v>
      </c>
      <c r="D16" s="290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2"/>
      <c r="P16" s="293">
        <f t="shared" si="1"/>
        <v>0</v>
      </c>
      <c r="Q16" s="12"/>
    </row>
    <row r="17" spans="1:17" s="5" customFormat="1" ht="19.5" customHeight="1">
      <c r="A17" s="239"/>
      <c r="B17" s="294" t="s">
        <v>19</v>
      </c>
      <c r="C17" s="483" t="s">
        <v>72</v>
      </c>
      <c r="D17" s="296">
        <f>D18</f>
        <v>0</v>
      </c>
      <c r="E17" s="297">
        <f aca="true" t="shared" si="3" ref="E17:O17">E18</f>
        <v>0</v>
      </c>
      <c r="F17" s="297">
        <f t="shared" si="3"/>
        <v>0</v>
      </c>
      <c r="G17" s="297">
        <f t="shared" si="3"/>
        <v>0</v>
      </c>
      <c r="H17" s="297">
        <f t="shared" si="3"/>
        <v>0</v>
      </c>
      <c r="I17" s="297">
        <f t="shared" si="3"/>
        <v>0</v>
      </c>
      <c r="J17" s="297">
        <f t="shared" si="3"/>
        <v>0</v>
      </c>
      <c r="K17" s="297">
        <f t="shared" si="3"/>
        <v>0</v>
      </c>
      <c r="L17" s="298">
        <f t="shared" si="3"/>
        <v>0</v>
      </c>
      <c r="M17" s="299">
        <f t="shared" si="3"/>
        <v>0</v>
      </c>
      <c r="N17" s="299">
        <f t="shared" si="3"/>
        <v>0</v>
      </c>
      <c r="O17" s="300">
        <f t="shared" si="3"/>
        <v>0</v>
      </c>
      <c r="P17" s="301">
        <f t="shared" si="1"/>
        <v>0</v>
      </c>
      <c r="Q17" s="12"/>
    </row>
    <row r="18" spans="1:17" s="74" customFormat="1" ht="19.5" customHeight="1">
      <c r="A18" s="302"/>
      <c r="B18" s="303" t="s">
        <v>45</v>
      </c>
      <c r="C18" s="304" t="s">
        <v>122</v>
      </c>
      <c r="D18" s="305">
        <f aca="true" t="shared" si="4" ref="D18:P18">D19+D40</f>
        <v>0</v>
      </c>
      <c r="E18" s="306">
        <f t="shared" si="4"/>
        <v>0</v>
      </c>
      <c r="F18" s="307">
        <f t="shared" si="4"/>
        <v>0</v>
      </c>
      <c r="G18" s="307">
        <f t="shared" si="4"/>
        <v>0</v>
      </c>
      <c r="H18" s="306">
        <f t="shared" si="4"/>
        <v>0</v>
      </c>
      <c r="I18" s="308">
        <f t="shared" si="4"/>
        <v>0</v>
      </c>
      <c r="J18" s="308">
        <f t="shared" si="4"/>
        <v>0</v>
      </c>
      <c r="K18" s="308">
        <f t="shared" si="4"/>
        <v>0</v>
      </c>
      <c r="L18" s="308">
        <f t="shared" si="4"/>
        <v>0</v>
      </c>
      <c r="M18" s="308">
        <f t="shared" si="4"/>
        <v>0</v>
      </c>
      <c r="N18" s="308">
        <f t="shared" si="4"/>
        <v>0</v>
      </c>
      <c r="O18" s="309">
        <f t="shared" si="4"/>
        <v>0</v>
      </c>
      <c r="P18" s="310">
        <f t="shared" si="4"/>
        <v>0</v>
      </c>
      <c r="Q18" s="311"/>
    </row>
    <row r="19" spans="1:17" s="5" customFormat="1" ht="18" customHeight="1">
      <c r="A19" s="239"/>
      <c r="B19" s="312" t="s">
        <v>29</v>
      </c>
      <c r="C19" s="313" t="s">
        <v>184</v>
      </c>
      <c r="D19" s="314">
        <f>D26+D33</f>
        <v>0</v>
      </c>
      <c r="E19" s="315">
        <f aca="true" t="shared" si="5" ref="E19:O19">E26+E33</f>
        <v>0</v>
      </c>
      <c r="F19" s="315">
        <f t="shared" si="5"/>
        <v>0</v>
      </c>
      <c r="G19" s="315">
        <f t="shared" si="5"/>
        <v>0</v>
      </c>
      <c r="H19" s="315">
        <f t="shared" si="5"/>
        <v>0</v>
      </c>
      <c r="I19" s="315">
        <f t="shared" si="5"/>
        <v>0</v>
      </c>
      <c r="J19" s="315">
        <f t="shared" si="5"/>
        <v>0</v>
      </c>
      <c r="K19" s="315">
        <f t="shared" si="5"/>
        <v>0</v>
      </c>
      <c r="L19" s="315">
        <f t="shared" si="5"/>
        <v>0</v>
      </c>
      <c r="M19" s="315">
        <f t="shared" si="5"/>
        <v>0</v>
      </c>
      <c r="N19" s="315">
        <f t="shared" si="5"/>
        <v>0</v>
      </c>
      <c r="O19" s="316">
        <f t="shared" si="5"/>
        <v>0</v>
      </c>
      <c r="P19" s="317">
        <f aca="true" t="shared" si="6" ref="P19:P43">SUM(D19:O19)</f>
        <v>0</v>
      </c>
      <c r="Q19" s="10"/>
    </row>
    <row r="20" spans="1:16" s="73" customFormat="1" ht="15" customHeight="1">
      <c r="A20" s="239"/>
      <c r="B20" s="312" t="s">
        <v>51</v>
      </c>
      <c r="C20" s="318" t="s">
        <v>92</v>
      </c>
      <c r="D20" s="319">
        <f>D21+D22</f>
        <v>0</v>
      </c>
      <c r="E20" s="320">
        <f aca="true" t="shared" si="7" ref="E20:O20">E21+E22</f>
        <v>0</v>
      </c>
      <c r="F20" s="320">
        <f t="shared" si="7"/>
        <v>0</v>
      </c>
      <c r="G20" s="320">
        <f t="shared" si="7"/>
        <v>0</v>
      </c>
      <c r="H20" s="320">
        <f t="shared" si="7"/>
        <v>0</v>
      </c>
      <c r="I20" s="320">
        <f t="shared" si="7"/>
        <v>0</v>
      </c>
      <c r="J20" s="320">
        <f t="shared" si="7"/>
        <v>0</v>
      </c>
      <c r="K20" s="320">
        <f t="shared" si="7"/>
        <v>0</v>
      </c>
      <c r="L20" s="320">
        <f t="shared" si="7"/>
        <v>0</v>
      </c>
      <c r="M20" s="320">
        <f t="shared" si="7"/>
        <v>0</v>
      </c>
      <c r="N20" s="320">
        <f t="shared" si="7"/>
        <v>0</v>
      </c>
      <c r="O20" s="321">
        <f t="shared" si="7"/>
        <v>0</v>
      </c>
      <c r="P20" s="322">
        <f t="shared" si="6"/>
        <v>0</v>
      </c>
    </row>
    <row r="21" spans="1:20" s="73" customFormat="1" ht="15" customHeight="1">
      <c r="A21" s="239"/>
      <c r="B21" s="312" t="s">
        <v>112</v>
      </c>
      <c r="C21" s="323" t="s">
        <v>78</v>
      </c>
      <c r="D21" s="319">
        <f>D$28+D$35</f>
        <v>0</v>
      </c>
      <c r="E21" s="320">
        <f aca="true" t="shared" si="8" ref="E21:O21">E$28+E$35</f>
        <v>0</v>
      </c>
      <c r="F21" s="320">
        <f t="shared" si="8"/>
        <v>0</v>
      </c>
      <c r="G21" s="320">
        <f t="shared" si="8"/>
        <v>0</v>
      </c>
      <c r="H21" s="320">
        <f t="shared" si="8"/>
        <v>0</v>
      </c>
      <c r="I21" s="320">
        <f t="shared" si="8"/>
        <v>0</v>
      </c>
      <c r="J21" s="320">
        <f t="shared" si="8"/>
        <v>0</v>
      </c>
      <c r="K21" s="320">
        <f t="shared" si="8"/>
        <v>0</v>
      </c>
      <c r="L21" s="320">
        <f t="shared" si="8"/>
        <v>0</v>
      </c>
      <c r="M21" s="320">
        <f t="shared" si="8"/>
        <v>0</v>
      </c>
      <c r="N21" s="320">
        <f t="shared" si="8"/>
        <v>0</v>
      </c>
      <c r="O21" s="321">
        <f t="shared" si="8"/>
        <v>0</v>
      </c>
      <c r="P21" s="322">
        <f t="shared" si="6"/>
        <v>0</v>
      </c>
      <c r="T21" s="226"/>
    </row>
    <row r="22" spans="1:16" s="73" customFormat="1" ht="15" customHeight="1">
      <c r="A22" s="239"/>
      <c r="B22" s="312" t="s">
        <v>125</v>
      </c>
      <c r="C22" s="323" t="s">
        <v>79</v>
      </c>
      <c r="D22" s="319">
        <f>D$29+D$36</f>
        <v>0</v>
      </c>
      <c r="E22" s="320">
        <f aca="true" t="shared" si="9" ref="E22:O22">E$29+E$36</f>
        <v>0</v>
      </c>
      <c r="F22" s="320">
        <f t="shared" si="9"/>
        <v>0</v>
      </c>
      <c r="G22" s="320">
        <f t="shared" si="9"/>
        <v>0</v>
      </c>
      <c r="H22" s="320">
        <f t="shared" si="9"/>
        <v>0</v>
      </c>
      <c r="I22" s="320">
        <f t="shared" si="9"/>
        <v>0</v>
      </c>
      <c r="J22" s="320">
        <f t="shared" si="9"/>
        <v>0</v>
      </c>
      <c r="K22" s="320">
        <f t="shared" si="9"/>
        <v>0</v>
      </c>
      <c r="L22" s="320">
        <f t="shared" si="9"/>
        <v>0</v>
      </c>
      <c r="M22" s="320">
        <f t="shared" si="9"/>
        <v>0</v>
      </c>
      <c r="N22" s="320">
        <f t="shared" si="9"/>
        <v>0</v>
      </c>
      <c r="O22" s="321">
        <f t="shared" si="9"/>
        <v>0</v>
      </c>
      <c r="P22" s="322">
        <f t="shared" si="6"/>
        <v>0</v>
      </c>
    </row>
    <row r="23" spans="1:16" s="73" customFormat="1" ht="15" customHeight="1">
      <c r="A23" s="239"/>
      <c r="B23" s="312" t="s">
        <v>52</v>
      </c>
      <c r="C23" s="324" t="s">
        <v>80</v>
      </c>
      <c r="D23" s="319">
        <f>D$30+D$37</f>
        <v>0</v>
      </c>
      <c r="E23" s="320">
        <f aca="true" t="shared" si="10" ref="E23:O23">E$30+E$37</f>
        <v>0</v>
      </c>
      <c r="F23" s="320">
        <f t="shared" si="10"/>
        <v>0</v>
      </c>
      <c r="G23" s="320">
        <f t="shared" si="10"/>
        <v>0</v>
      </c>
      <c r="H23" s="320">
        <f t="shared" si="10"/>
        <v>0</v>
      </c>
      <c r="I23" s="320">
        <f t="shared" si="10"/>
        <v>0</v>
      </c>
      <c r="J23" s="320">
        <f t="shared" si="10"/>
        <v>0</v>
      </c>
      <c r="K23" s="320">
        <f t="shared" si="10"/>
        <v>0</v>
      </c>
      <c r="L23" s="320">
        <f t="shared" si="10"/>
        <v>0</v>
      </c>
      <c r="M23" s="320">
        <f t="shared" si="10"/>
        <v>0</v>
      </c>
      <c r="N23" s="320">
        <f t="shared" si="10"/>
        <v>0</v>
      </c>
      <c r="O23" s="321">
        <f t="shared" si="10"/>
        <v>0</v>
      </c>
      <c r="P23" s="322">
        <f t="shared" si="6"/>
        <v>0</v>
      </c>
    </row>
    <row r="24" spans="1:16" s="73" customFormat="1" ht="15" customHeight="1">
      <c r="A24" s="239"/>
      <c r="B24" s="312" t="s">
        <v>65</v>
      </c>
      <c r="C24" s="244" t="s">
        <v>81</v>
      </c>
      <c r="D24" s="319">
        <f>D$31+D$38</f>
        <v>0</v>
      </c>
      <c r="E24" s="320">
        <f aca="true" t="shared" si="11" ref="E24:O24">E$31+E$38</f>
        <v>0</v>
      </c>
      <c r="F24" s="320">
        <f t="shared" si="11"/>
        <v>0</v>
      </c>
      <c r="G24" s="320">
        <f t="shared" si="11"/>
        <v>0</v>
      </c>
      <c r="H24" s="320">
        <f t="shared" si="11"/>
        <v>0</v>
      </c>
      <c r="I24" s="320">
        <f t="shared" si="11"/>
        <v>0</v>
      </c>
      <c r="J24" s="320">
        <f t="shared" si="11"/>
        <v>0</v>
      </c>
      <c r="K24" s="320">
        <f t="shared" si="11"/>
        <v>0</v>
      </c>
      <c r="L24" s="320">
        <f t="shared" si="11"/>
        <v>0</v>
      </c>
      <c r="M24" s="320">
        <f t="shared" si="11"/>
        <v>0</v>
      </c>
      <c r="N24" s="320">
        <f t="shared" si="11"/>
        <v>0</v>
      </c>
      <c r="O24" s="321">
        <f t="shared" si="11"/>
        <v>0</v>
      </c>
      <c r="P24" s="322">
        <f t="shared" si="6"/>
        <v>0</v>
      </c>
    </row>
    <row r="25" spans="1:17" s="73" customFormat="1" ht="15" customHeight="1">
      <c r="A25" s="239"/>
      <c r="B25" s="312" t="s">
        <v>67</v>
      </c>
      <c r="C25" s="324" t="s">
        <v>82</v>
      </c>
      <c r="D25" s="319">
        <f>D$32+D$39</f>
        <v>0</v>
      </c>
      <c r="E25" s="320">
        <f aca="true" t="shared" si="12" ref="E25:O25">E$32+E$39</f>
        <v>0</v>
      </c>
      <c r="F25" s="320">
        <f t="shared" si="12"/>
        <v>0</v>
      </c>
      <c r="G25" s="320">
        <f t="shared" si="12"/>
        <v>0</v>
      </c>
      <c r="H25" s="320">
        <f t="shared" si="12"/>
        <v>0</v>
      </c>
      <c r="I25" s="320">
        <f t="shared" si="12"/>
        <v>0</v>
      </c>
      <c r="J25" s="320">
        <f t="shared" si="12"/>
        <v>0</v>
      </c>
      <c r="K25" s="320">
        <f t="shared" si="12"/>
        <v>0</v>
      </c>
      <c r="L25" s="320">
        <f t="shared" si="12"/>
        <v>0</v>
      </c>
      <c r="M25" s="320">
        <f t="shared" si="12"/>
        <v>0</v>
      </c>
      <c r="N25" s="320">
        <f t="shared" si="12"/>
        <v>0</v>
      </c>
      <c r="O25" s="321">
        <f t="shared" si="12"/>
        <v>0</v>
      </c>
      <c r="P25" s="317">
        <f t="shared" si="6"/>
        <v>0</v>
      </c>
      <c r="Q25" s="135"/>
    </row>
    <row r="26" spans="1:17" s="5" customFormat="1" ht="27" customHeight="1">
      <c r="A26" s="239"/>
      <c r="B26" s="312" t="s">
        <v>30</v>
      </c>
      <c r="C26" s="484" t="s">
        <v>188</v>
      </c>
      <c r="D26" s="314">
        <f>D27+D30+D31+D32</f>
        <v>0</v>
      </c>
      <c r="E26" s="315">
        <f aca="true" t="shared" si="13" ref="E26:O26">E27+E30+E31+E32</f>
        <v>0</v>
      </c>
      <c r="F26" s="315">
        <f t="shared" si="13"/>
        <v>0</v>
      </c>
      <c r="G26" s="315">
        <f t="shared" si="13"/>
        <v>0</v>
      </c>
      <c r="H26" s="315">
        <f t="shared" si="13"/>
        <v>0</v>
      </c>
      <c r="I26" s="315">
        <f t="shared" si="13"/>
        <v>0</v>
      </c>
      <c r="J26" s="315">
        <f t="shared" si="13"/>
        <v>0</v>
      </c>
      <c r="K26" s="315">
        <f t="shared" si="13"/>
        <v>0</v>
      </c>
      <c r="L26" s="315">
        <f t="shared" si="13"/>
        <v>0</v>
      </c>
      <c r="M26" s="315">
        <f t="shared" si="13"/>
        <v>0</v>
      </c>
      <c r="N26" s="315">
        <f t="shared" si="13"/>
        <v>0</v>
      </c>
      <c r="O26" s="316">
        <f t="shared" si="13"/>
        <v>0</v>
      </c>
      <c r="P26" s="317">
        <f t="shared" si="6"/>
        <v>0</v>
      </c>
      <c r="Q26" s="10"/>
    </row>
    <row r="27" spans="1:16" s="73" customFormat="1" ht="15" customHeight="1">
      <c r="A27" s="239"/>
      <c r="B27" s="312" t="s">
        <v>56</v>
      </c>
      <c r="C27" s="366" t="s">
        <v>92</v>
      </c>
      <c r="D27" s="319">
        <f>D28+D29</f>
        <v>0</v>
      </c>
      <c r="E27" s="320">
        <f aca="true" t="shared" si="14" ref="E27:O27">E28+E29</f>
        <v>0</v>
      </c>
      <c r="F27" s="320">
        <f t="shared" si="14"/>
        <v>0</v>
      </c>
      <c r="G27" s="320">
        <f t="shared" si="14"/>
        <v>0</v>
      </c>
      <c r="H27" s="320">
        <f t="shared" si="14"/>
        <v>0</v>
      </c>
      <c r="I27" s="320">
        <f t="shared" si="14"/>
        <v>0</v>
      </c>
      <c r="J27" s="320">
        <f t="shared" si="14"/>
        <v>0</v>
      </c>
      <c r="K27" s="320">
        <f t="shared" si="14"/>
        <v>0</v>
      </c>
      <c r="L27" s="320">
        <f t="shared" si="14"/>
        <v>0</v>
      </c>
      <c r="M27" s="320">
        <f t="shared" si="14"/>
        <v>0</v>
      </c>
      <c r="N27" s="320">
        <f t="shared" si="14"/>
        <v>0</v>
      </c>
      <c r="O27" s="321">
        <f t="shared" si="14"/>
        <v>0</v>
      </c>
      <c r="P27" s="322">
        <f t="shared" si="6"/>
        <v>0</v>
      </c>
    </row>
    <row r="28" spans="1:16" s="73" customFormat="1" ht="15" customHeight="1">
      <c r="A28" s="239"/>
      <c r="B28" s="312" t="s">
        <v>126</v>
      </c>
      <c r="C28" s="495" t="s">
        <v>78</v>
      </c>
      <c r="D28" s="32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7"/>
      <c r="P28" s="322">
        <f t="shared" si="6"/>
        <v>0</v>
      </c>
    </row>
    <row r="29" spans="1:16" s="73" customFormat="1" ht="15" customHeight="1">
      <c r="A29" s="239"/>
      <c r="B29" s="312" t="s">
        <v>127</v>
      </c>
      <c r="C29" s="495" t="s">
        <v>79</v>
      </c>
      <c r="D29" s="32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7"/>
      <c r="P29" s="322">
        <f t="shared" si="6"/>
        <v>0</v>
      </c>
    </row>
    <row r="30" spans="1:16" s="73" customFormat="1" ht="15" customHeight="1">
      <c r="A30" s="239"/>
      <c r="B30" s="312" t="s">
        <v>57</v>
      </c>
      <c r="C30" s="496" t="s">
        <v>80</v>
      </c>
      <c r="D30" s="32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7"/>
      <c r="P30" s="322">
        <f t="shared" si="6"/>
        <v>0</v>
      </c>
    </row>
    <row r="31" spans="1:16" s="73" customFormat="1" ht="15" customHeight="1">
      <c r="A31" s="239"/>
      <c r="B31" s="312" t="s">
        <v>66</v>
      </c>
      <c r="C31" s="251" t="s">
        <v>81</v>
      </c>
      <c r="D31" s="32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7"/>
      <c r="P31" s="322">
        <f t="shared" si="6"/>
        <v>0</v>
      </c>
    </row>
    <row r="32" spans="1:17" s="73" customFormat="1" ht="15" customHeight="1">
      <c r="A32" s="239"/>
      <c r="B32" s="312" t="s">
        <v>128</v>
      </c>
      <c r="C32" s="496" t="s">
        <v>82</v>
      </c>
      <c r="D32" s="32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7"/>
      <c r="P32" s="317">
        <f t="shared" si="6"/>
        <v>0</v>
      </c>
      <c r="Q32" s="135"/>
    </row>
    <row r="33" spans="1:17" s="5" customFormat="1" ht="27" customHeight="1">
      <c r="A33" s="239"/>
      <c r="B33" s="312" t="s">
        <v>115</v>
      </c>
      <c r="C33" s="429" t="s">
        <v>137</v>
      </c>
      <c r="D33" s="314">
        <f aca="true" t="shared" si="15" ref="D33:O33">D34+D37+D38+D39</f>
        <v>0</v>
      </c>
      <c r="E33" s="315">
        <f t="shared" si="15"/>
        <v>0</v>
      </c>
      <c r="F33" s="315">
        <f t="shared" si="15"/>
        <v>0</v>
      </c>
      <c r="G33" s="315">
        <f t="shared" si="15"/>
        <v>0</v>
      </c>
      <c r="H33" s="315">
        <f t="shared" si="15"/>
        <v>0</v>
      </c>
      <c r="I33" s="315">
        <f t="shared" si="15"/>
        <v>0</v>
      </c>
      <c r="J33" s="315">
        <f t="shared" si="15"/>
        <v>0</v>
      </c>
      <c r="K33" s="315">
        <f t="shared" si="15"/>
        <v>0</v>
      </c>
      <c r="L33" s="315">
        <f t="shared" si="15"/>
        <v>0</v>
      </c>
      <c r="M33" s="315">
        <f t="shared" si="15"/>
        <v>0</v>
      </c>
      <c r="N33" s="315">
        <f t="shared" si="15"/>
        <v>0</v>
      </c>
      <c r="O33" s="316">
        <f t="shared" si="15"/>
        <v>0</v>
      </c>
      <c r="P33" s="317">
        <f t="shared" si="6"/>
        <v>0</v>
      </c>
      <c r="Q33" s="10"/>
    </row>
    <row r="34" spans="1:16" s="73" customFormat="1" ht="15" customHeight="1">
      <c r="A34" s="239"/>
      <c r="B34" s="312" t="s">
        <v>117</v>
      </c>
      <c r="C34" s="366" t="s">
        <v>92</v>
      </c>
      <c r="D34" s="319">
        <f>D35+D36</f>
        <v>0</v>
      </c>
      <c r="E34" s="320">
        <f aca="true" t="shared" si="16" ref="E34:O34">E35+E36</f>
        <v>0</v>
      </c>
      <c r="F34" s="320">
        <f t="shared" si="16"/>
        <v>0</v>
      </c>
      <c r="G34" s="320">
        <f t="shared" si="16"/>
        <v>0</v>
      </c>
      <c r="H34" s="320">
        <f t="shared" si="16"/>
        <v>0</v>
      </c>
      <c r="I34" s="320">
        <f t="shared" si="16"/>
        <v>0</v>
      </c>
      <c r="J34" s="320">
        <f t="shared" si="16"/>
        <v>0</v>
      </c>
      <c r="K34" s="320">
        <f t="shared" si="16"/>
        <v>0</v>
      </c>
      <c r="L34" s="320">
        <f t="shared" si="16"/>
        <v>0</v>
      </c>
      <c r="M34" s="320">
        <f t="shared" si="16"/>
        <v>0</v>
      </c>
      <c r="N34" s="320">
        <f t="shared" si="16"/>
        <v>0</v>
      </c>
      <c r="O34" s="321">
        <f t="shared" si="16"/>
        <v>0</v>
      </c>
      <c r="P34" s="322">
        <f t="shared" si="6"/>
        <v>0</v>
      </c>
    </row>
    <row r="35" spans="1:16" s="73" customFormat="1" ht="15" customHeight="1">
      <c r="A35" s="239"/>
      <c r="B35" s="312" t="s">
        <v>130</v>
      </c>
      <c r="C35" s="495" t="s">
        <v>78</v>
      </c>
      <c r="D35" s="32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7"/>
      <c r="P35" s="322">
        <f t="shared" si="6"/>
        <v>0</v>
      </c>
    </row>
    <row r="36" spans="1:16" s="73" customFormat="1" ht="15" customHeight="1">
      <c r="A36" s="239"/>
      <c r="B36" s="312" t="s">
        <v>131</v>
      </c>
      <c r="C36" s="495" t="s">
        <v>150</v>
      </c>
      <c r="D36" s="32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7"/>
      <c r="P36" s="322">
        <f t="shared" si="6"/>
        <v>0</v>
      </c>
    </row>
    <row r="37" spans="1:16" s="73" customFormat="1" ht="15" customHeight="1">
      <c r="A37" s="239"/>
      <c r="B37" s="312" t="s">
        <v>118</v>
      </c>
      <c r="C37" s="496" t="s">
        <v>80</v>
      </c>
      <c r="D37" s="327"/>
      <c r="E37" s="286"/>
      <c r="F37" s="286"/>
      <c r="G37" s="286"/>
      <c r="H37" s="328"/>
      <c r="I37" s="328"/>
      <c r="J37" s="328"/>
      <c r="K37" s="328"/>
      <c r="L37" s="328"/>
      <c r="M37" s="328"/>
      <c r="N37" s="328"/>
      <c r="O37" s="287"/>
      <c r="P37" s="322">
        <f t="shared" si="6"/>
        <v>0</v>
      </c>
    </row>
    <row r="38" spans="1:16" s="73" customFormat="1" ht="15" customHeight="1">
      <c r="A38" s="239"/>
      <c r="B38" s="312" t="s">
        <v>129</v>
      </c>
      <c r="C38" s="251" t="s">
        <v>81</v>
      </c>
      <c r="D38" s="327"/>
      <c r="E38" s="286"/>
      <c r="F38" s="286"/>
      <c r="G38" s="286"/>
      <c r="H38" s="328"/>
      <c r="I38" s="328"/>
      <c r="J38" s="328"/>
      <c r="K38" s="328"/>
      <c r="L38" s="328"/>
      <c r="M38" s="328"/>
      <c r="N38" s="328"/>
      <c r="O38" s="287"/>
      <c r="P38" s="322">
        <f t="shared" si="6"/>
        <v>0</v>
      </c>
    </row>
    <row r="39" spans="1:17" s="73" customFormat="1" ht="15" customHeight="1">
      <c r="A39" s="239"/>
      <c r="B39" s="312" t="s">
        <v>132</v>
      </c>
      <c r="C39" s="496" t="s">
        <v>82</v>
      </c>
      <c r="D39" s="329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87"/>
      <c r="P39" s="317">
        <f t="shared" si="6"/>
        <v>0</v>
      </c>
      <c r="Q39" s="135"/>
    </row>
    <row r="40" spans="1:17" s="7" customFormat="1" ht="23.25" customHeight="1">
      <c r="A40" s="302"/>
      <c r="B40" s="330" t="s">
        <v>116</v>
      </c>
      <c r="C40" s="313" t="s">
        <v>186</v>
      </c>
      <c r="D40" s="331">
        <f aca="true" t="shared" si="17" ref="D40:O40">D41+D42+D43</f>
        <v>0</v>
      </c>
      <c r="E40" s="332">
        <f t="shared" si="17"/>
        <v>0</v>
      </c>
      <c r="F40" s="332">
        <f t="shared" si="17"/>
        <v>0</v>
      </c>
      <c r="G40" s="332">
        <f t="shared" si="17"/>
        <v>0</v>
      </c>
      <c r="H40" s="332">
        <f t="shared" si="17"/>
        <v>0</v>
      </c>
      <c r="I40" s="332">
        <f t="shared" si="17"/>
        <v>0</v>
      </c>
      <c r="J40" s="332">
        <f t="shared" si="17"/>
        <v>0</v>
      </c>
      <c r="K40" s="332">
        <f t="shared" si="17"/>
        <v>0</v>
      </c>
      <c r="L40" s="332">
        <f t="shared" si="17"/>
        <v>0</v>
      </c>
      <c r="M40" s="332">
        <f t="shared" si="17"/>
        <v>0</v>
      </c>
      <c r="N40" s="332">
        <f t="shared" si="17"/>
        <v>0</v>
      </c>
      <c r="O40" s="283">
        <f t="shared" si="17"/>
        <v>0</v>
      </c>
      <c r="P40" s="333">
        <f t="shared" si="6"/>
        <v>0</v>
      </c>
      <c r="Q40" s="13"/>
    </row>
    <row r="41" spans="1:17" s="5" customFormat="1" ht="15" customHeight="1">
      <c r="A41" s="239"/>
      <c r="B41" s="334" t="s">
        <v>119</v>
      </c>
      <c r="C41" s="366" t="s">
        <v>83</v>
      </c>
      <c r="D41" s="32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7"/>
      <c r="P41" s="317">
        <f t="shared" si="6"/>
        <v>0</v>
      </c>
      <c r="Q41" s="10"/>
    </row>
    <row r="42" spans="1:22" s="5" customFormat="1" ht="15" customHeight="1">
      <c r="A42" s="239"/>
      <c r="B42" s="334" t="s">
        <v>120</v>
      </c>
      <c r="C42" s="366" t="s">
        <v>84</v>
      </c>
      <c r="D42" s="329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8"/>
      <c r="P42" s="317">
        <f t="shared" si="6"/>
        <v>0</v>
      </c>
      <c r="U42" s="201"/>
      <c r="V42" s="201"/>
    </row>
    <row r="43" spans="1:22" s="5" customFormat="1" ht="15" customHeight="1">
      <c r="A43" s="239"/>
      <c r="B43" s="335" t="s">
        <v>121</v>
      </c>
      <c r="C43" s="497" t="s">
        <v>85</v>
      </c>
      <c r="D43" s="337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2"/>
      <c r="P43" s="338">
        <f t="shared" si="6"/>
        <v>0</v>
      </c>
      <c r="Q43" s="10"/>
      <c r="U43" s="201"/>
      <c r="V43" s="201"/>
    </row>
    <row r="44" spans="1:17" s="5" customFormat="1" ht="15" customHeight="1">
      <c r="A44" s="239"/>
      <c r="B44" s="343" t="s">
        <v>138</v>
      </c>
      <c r="C44" s="344" t="s">
        <v>64</v>
      </c>
      <c r="D44" s="345"/>
      <c r="E44" s="346"/>
      <c r="F44" s="346"/>
      <c r="G44" s="346"/>
      <c r="H44" s="346"/>
      <c r="I44" s="346"/>
      <c r="J44" s="346"/>
      <c r="K44" s="346"/>
      <c r="L44" s="346"/>
      <c r="M44" s="346"/>
      <c r="N44" s="346"/>
      <c r="O44" s="347"/>
      <c r="P44" s="348">
        <f>SUM(D44:O44)</f>
        <v>0</v>
      </c>
      <c r="Q44" s="10"/>
    </row>
    <row r="45" spans="1:17" s="5" customFormat="1" ht="15" customHeight="1">
      <c r="A45" s="239"/>
      <c r="B45" s="349" t="s">
        <v>139</v>
      </c>
      <c r="C45" s="350" t="s">
        <v>140</v>
      </c>
      <c r="D45" s="351">
        <f>D46+D47</f>
        <v>0</v>
      </c>
      <c r="E45" s="352">
        <f aca="true" t="shared" si="18" ref="E45:O45">E46+E47</f>
        <v>0</v>
      </c>
      <c r="F45" s="352">
        <f t="shared" si="18"/>
        <v>0</v>
      </c>
      <c r="G45" s="352">
        <f t="shared" si="18"/>
        <v>0</v>
      </c>
      <c r="H45" s="352">
        <f t="shared" si="18"/>
        <v>0</v>
      </c>
      <c r="I45" s="352">
        <f t="shared" si="18"/>
        <v>0</v>
      </c>
      <c r="J45" s="352">
        <f t="shared" si="18"/>
        <v>0</v>
      </c>
      <c r="K45" s="352">
        <f t="shared" si="18"/>
        <v>0</v>
      </c>
      <c r="L45" s="352">
        <f t="shared" si="18"/>
        <v>0</v>
      </c>
      <c r="M45" s="352">
        <f t="shared" si="18"/>
        <v>0</v>
      </c>
      <c r="N45" s="352">
        <f t="shared" si="18"/>
        <v>0</v>
      </c>
      <c r="O45" s="353">
        <f t="shared" si="18"/>
        <v>0</v>
      </c>
      <c r="P45" s="333">
        <f>SUM(D45:O45)</f>
        <v>0</v>
      </c>
      <c r="Q45" s="10"/>
    </row>
    <row r="46" spans="1:17" s="5" customFormat="1" ht="15" customHeight="1">
      <c r="A46" s="239"/>
      <c r="B46" s="354" t="s">
        <v>141</v>
      </c>
      <c r="C46" s="355" t="s">
        <v>63</v>
      </c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7"/>
      <c r="P46" s="356">
        <f>SUM(D46:O46)</f>
        <v>0</v>
      </c>
      <c r="Q46" s="10"/>
    </row>
    <row r="47" spans="1:17" s="5" customFormat="1" ht="15" customHeight="1">
      <c r="A47" s="239"/>
      <c r="B47" s="341" t="s">
        <v>142</v>
      </c>
      <c r="C47" s="342" t="s">
        <v>62</v>
      </c>
      <c r="D47" s="290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2"/>
      <c r="P47" s="338">
        <f>SUM(D47:O47)</f>
        <v>0</v>
      </c>
      <c r="Q47" s="10"/>
    </row>
    <row r="48" spans="1:17" s="5" customFormat="1" ht="19.5" customHeight="1">
      <c r="A48" s="239"/>
      <c r="B48" s="357" t="s">
        <v>143</v>
      </c>
      <c r="C48" s="358" t="s">
        <v>206</v>
      </c>
      <c r="D48" s="359">
        <f aca="true" t="shared" si="19" ref="D48:O48">D10-D17-D44-D45</f>
        <v>0</v>
      </c>
      <c r="E48" s="360">
        <f t="shared" si="19"/>
        <v>0</v>
      </c>
      <c r="F48" s="360">
        <f t="shared" si="19"/>
        <v>0</v>
      </c>
      <c r="G48" s="360">
        <f t="shared" si="19"/>
        <v>0</v>
      </c>
      <c r="H48" s="360">
        <f t="shared" si="19"/>
        <v>0</v>
      </c>
      <c r="I48" s="360">
        <f t="shared" si="19"/>
        <v>0</v>
      </c>
      <c r="J48" s="360">
        <f t="shared" si="19"/>
        <v>0</v>
      </c>
      <c r="K48" s="360">
        <f t="shared" si="19"/>
        <v>0</v>
      </c>
      <c r="L48" s="360">
        <f t="shared" si="19"/>
        <v>0</v>
      </c>
      <c r="M48" s="360">
        <f t="shared" si="19"/>
        <v>0</v>
      </c>
      <c r="N48" s="360">
        <f t="shared" si="19"/>
        <v>0</v>
      </c>
      <c r="O48" s="361">
        <f t="shared" si="19"/>
        <v>0</v>
      </c>
      <c r="P48" s="322">
        <f>SUM(D48:O48)</f>
        <v>0</v>
      </c>
      <c r="Q48" s="10"/>
    </row>
    <row r="49" spans="1:17" s="5" customFormat="1" ht="19.5" customHeight="1">
      <c r="A49" s="362"/>
      <c r="B49" s="312" t="s">
        <v>144</v>
      </c>
      <c r="C49" s="363" t="s">
        <v>151</v>
      </c>
      <c r="D49" s="490" t="str">
        <f aca="true" t="shared" si="20" ref="D49:O49">+IF(D10=0," ",D48/D10)</f>
        <v> </v>
      </c>
      <c r="E49" s="491" t="str">
        <f t="shared" si="20"/>
        <v> </v>
      </c>
      <c r="F49" s="491" t="str">
        <f t="shared" si="20"/>
        <v> </v>
      </c>
      <c r="G49" s="491" t="str">
        <f t="shared" si="20"/>
        <v> </v>
      </c>
      <c r="H49" s="491" t="str">
        <f t="shared" si="20"/>
        <v> </v>
      </c>
      <c r="I49" s="491" t="str">
        <f t="shared" si="20"/>
        <v> </v>
      </c>
      <c r="J49" s="491" t="str">
        <f t="shared" si="20"/>
        <v> </v>
      </c>
      <c r="K49" s="492" t="str">
        <f t="shared" si="20"/>
        <v> </v>
      </c>
      <c r="L49" s="491" t="str">
        <f t="shared" si="20"/>
        <v> </v>
      </c>
      <c r="M49" s="491" t="str">
        <f t="shared" si="20"/>
        <v> </v>
      </c>
      <c r="N49" s="491" t="str">
        <f t="shared" si="20"/>
        <v> </v>
      </c>
      <c r="O49" s="493" t="str">
        <f t="shared" si="20"/>
        <v> </v>
      </c>
      <c r="P49" s="575">
        <f>+IF(P10=0,0,P48/P10)</f>
        <v>0</v>
      </c>
      <c r="Q49" s="12"/>
    </row>
    <row r="50" spans="1:19" s="5" customFormat="1" ht="19.5" customHeight="1">
      <c r="A50" s="364"/>
      <c r="B50" s="365" t="s">
        <v>145</v>
      </c>
      <c r="C50" s="366" t="s">
        <v>0</v>
      </c>
      <c r="D50" s="359">
        <f>D48+D47</f>
        <v>0</v>
      </c>
      <c r="E50" s="360">
        <f aca="true" t="shared" si="21" ref="E50:O50">E48+E47</f>
        <v>0</v>
      </c>
      <c r="F50" s="360">
        <f t="shared" si="21"/>
        <v>0</v>
      </c>
      <c r="G50" s="360">
        <f t="shared" si="21"/>
        <v>0</v>
      </c>
      <c r="H50" s="360">
        <f t="shared" si="21"/>
        <v>0</v>
      </c>
      <c r="I50" s="360">
        <f t="shared" si="21"/>
        <v>0</v>
      </c>
      <c r="J50" s="360">
        <f t="shared" si="21"/>
        <v>0</v>
      </c>
      <c r="K50" s="360">
        <f t="shared" si="21"/>
        <v>0</v>
      </c>
      <c r="L50" s="360">
        <f t="shared" si="21"/>
        <v>0</v>
      </c>
      <c r="M50" s="360">
        <f t="shared" si="21"/>
        <v>0</v>
      </c>
      <c r="N50" s="360">
        <f t="shared" si="21"/>
        <v>0</v>
      </c>
      <c r="O50" s="361">
        <f t="shared" si="21"/>
        <v>0</v>
      </c>
      <c r="P50" s="367">
        <f>SUM(D50:O50)</f>
        <v>0</v>
      </c>
      <c r="Q50" s="12"/>
      <c r="S50" s="201"/>
    </row>
    <row r="51" spans="1:17" s="5" customFormat="1" ht="19.5" customHeight="1">
      <c r="A51" s="239"/>
      <c r="B51" s="341" t="s">
        <v>146</v>
      </c>
      <c r="C51" s="368" t="s">
        <v>133</v>
      </c>
      <c r="D51" s="452" t="str">
        <f aca="true" t="shared" si="22" ref="D51:O51">IF(D10=0," ",D50/D10)</f>
        <v> </v>
      </c>
      <c r="E51" s="453" t="str">
        <f t="shared" si="22"/>
        <v> </v>
      </c>
      <c r="F51" s="453" t="str">
        <f t="shared" si="22"/>
        <v> </v>
      </c>
      <c r="G51" s="453" t="str">
        <f t="shared" si="22"/>
        <v> </v>
      </c>
      <c r="H51" s="453" t="str">
        <f t="shared" si="22"/>
        <v> </v>
      </c>
      <c r="I51" s="453" t="str">
        <f t="shared" si="22"/>
        <v> </v>
      </c>
      <c r="J51" s="453" t="str">
        <f t="shared" si="22"/>
        <v> </v>
      </c>
      <c r="K51" s="453" t="str">
        <f t="shared" si="22"/>
        <v> </v>
      </c>
      <c r="L51" s="453" t="str">
        <f t="shared" si="22"/>
        <v> </v>
      </c>
      <c r="M51" s="453" t="str">
        <f t="shared" si="22"/>
        <v> </v>
      </c>
      <c r="N51" s="453" t="str">
        <f t="shared" si="22"/>
        <v> </v>
      </c>
      <c r="O51" s="454" t="str">
        <f t="shared" si="22"/>
        <v> </v>
      </c>
      <c r="P51" s="576">
        <f>IF(P10=0,0,P50/P10)</f>
        <v>0</v>
      </c>
      <c r="Q51" s="10"/>
    </row>
    <row r="52" spans="1:17" s="5" customFormat="1" ht="19.5" customHeight="1">
      <c r="A52" s="364"/>
      <c r="B52" s="369" t="s">
        <v>135</v>
      </c>
      <c r="C52" s="358" t="s">
        <v>123</v>
      </c>
      <c r="D52" s="788"/>
      <c r="E52" s="789"/>
      <c r="F52" s="789"/>
      <c r="G52" s="789"/>
      <c r="H52" s="789"/>
      <c r="I52" s="789"/>
      <c r="J52" s="789"/>
      <c r="K52" s="789"/>
      <c r="L52" s="789"/>
      <c r="M52" s="789"/>
      <c r="N52" s="789"/>
      <c r="O52" s="790"/>
      <c r="P52" s="577">
        <f>P51</f>
        <v>0</v>
      </c>
      <c r="Q52" s="12"/>
    </row>
    <row r="53" spans="1:17" s="5" customFormat="1" ht="19.5" customHeight="1" thickBot="1">
      <c r="A53" s="239"/>
      <c r="B53" s="370" t="s">
        <v>147</v>
      </c>
      <c r="C53" s="371" t="s">
        <v>208</v>
      </c>
      <c r="D53" s="372">
        <f aca="true" t="shared" si="23" ref="D53:O53">IF($P$52=$P$51,D$50,(D$10*$P$52))</f>
        <v>0</v>
      </c>
      <c r="E53" s="373">
        <f t="shared" si="23"/>
        <v>0</v>
      </c>
      <c r="F53" s="373">
        <f t="shared" si="23"/>
        <v>0</v>
      </c>
      <c r="G53" s="373">
        <f t="shared" si="23"/>
        <v>0</v>
      </c>
      <c r="H53" s="373">
        <f t="shared" si="23"/>
        <v>0</v>
      </c>
      <c r="I53" s="373">
        <f t="shared" si="23"/>
        <v>0</v>
      </c>
      <c r="J53" s="373">
        <f t="shared" si="23"/>
        <v>0</v>
      </c>
      <c r="K53" s="373">
        <f t="shared" si="23"/>
        <v>0</v>
      </c>
      <c r="L53" s="373">
        <f t="shared" si="23"/>
        <v>0</v>
      </c>
      <c r="M53" s="373">
        <f t="shared" si="23"/>
        <v>0</v>
      </c>
      <c r="N53" s="373">
        <f t="shared" si="23"/>
        <v>0</v>
      </c>
      <c r="O53" s="374">
        <f t="shared" si="23"/>
        <v>0</v>
      </c>
      <c r="P53" s="375">
        <f>SUM(D53:O53)</f>
        <v>0</v>
      </c>
      <c r="Q53" s="10"/>
    </row>
    <row r="54" spans="1:17" s="5" customFormat="1" ht="15" customHeight="1" thickTop="1">
      <c r="A54" s="239"/>
      <c r="B54" s="376"/>
      <c r="C54" s="377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06"/>
      <c r="Q54" s="12"/>
    </row>
    <row r="55" spans="1:17" s="5" customFormat="1" ht="15" customHeight="1">
      <c r="A55" s="239"/>
      <c r="B55" s="376"/>
      <c r="C55" s="377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06"/>
      <c r="Q55" s="12"/>
    </row>
    <row r="56" spans="1:16" ht="15" customHeight="1">
      <c r="A56" s="379"/>
      <c r="B56" s="380"/>
      <c r="C56" s="381"/>
      <c r="D56" s="382"/>
      <c r="E56" s="382"/>
      <c r="F56" s="382"/>
      <c r="G56" s="382"/>
      <c r="H56" s="382"/>
      <c r="I56" s="382"/>
      <c r="J56" s="382"/>
      <c r="K56" s="382"/>
      <c r="L56" s="382"/>
      <c r="M56" s="382"/>
      <c r="N56" s="382"/>
      <c r="O56" s="382"/>
      <c r="P56" s="383"/>
    </row>
    <row r="59" spans="1:22" s="14" customFormat="1" ht="12.75">
      <c r="A59" s="15"/>
      <c r="B59" s="16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O59" s="384"/>
      <c r="R59" s="15"/>
      <c r="S59" s="15"/>
      <c r="T59" s="15"/>
      <c r="U59" s="15"/>
      <c r="V59" s="15"/>
    </row>
    <row r="60" ht="12.75">
      <c r="D60" s="384"/>
    </row>
  </sheetData>
  <sheetProtection formatCells="0" formatColumns="0" formatRows="0" insertRows="0"/>
  <mergeCells count="4">
    <mergeCell ref="B8:B9"/>
    <mergeCell ref="P8:P9"/>
    <mergeCell ref="D52:O52"/>
    <mergeCell ref="B7:D7"/>
  </mergeCells>
  <printOptions/>
  <pageMargins left="0.75" right="0.75" top="1" bottom="1" header="0.5" footer="0.5"/>
  <pageSetup fitToHeight="1" fitToWidth="1" horizontalDpi="600" verticalDpi="600" orientation="landscape" paperSize="9" scale="48" r:id="rId1"/>
  <ignoredErrors>
    <ignoredError sqref="D45:O45 P50:P52" unlockedFormula="1"/>
    <ignoredError sqref="D13:O13" formulaRange="1"/>
    <ignoredError sqref="B44:B53 B11:B13" numberStoredAsText="1"/>
    <ignoredError sqref="D48:O50 D53:O53" evalError="1"/>
    <ignoredError sqref="B14:B17" numberStoredAsText="1" twoDigitTextYear="1"/>
    <ignoredError sqref="B18:B40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00390625" style="15" customWidth="1"/>
    <col min="2" max="2" width="9.28125" style="16" customWidth="1"/>
    <col min="3" max="3" width="40.7109375" style="15" customWidth="1"/>
    <col min="4" max="13" width="15.7109375" style="15" customWidth="1"/>
    <col min="14" max="15" width="15.7109375" style="14" customWidth="1"/>
    <col min="16" max="16" width="17.7109375" style="14" customWidth="1"/>
    <col min="17" max="17" width="1.57421875" style="14" customWidth="1"/>
    <col min="18" max="19" width="7.421875" style="15" customWidth="1"/>
    <col min="20" max="16384" width="9.140625" style="15" customWidth="1"/>
  </cols>
  <sheetData>
    <row r="1" spans="1:17" s="1" customFormat="1" ht="15" customHeight="1">
      <c r="A1" s="71"/>
      <c r="B1" s="81" t="s">
        <v>15</v>
      </c>
      <c r="C1" s="82"/>
      <c r="D1" s="83"/>
      <c r="E1" s="83"/>
      <c r="F1" s="83"/>
      <c r="G1" s="83"/>
      <c r="H1" s="83"/>
      <c r="I1" s="84"/>
      <c r="J1" s="85"/>
      <c r="K1" s="82"/>
      <c r="L1" s="82"/>
      <c r="M1" s="86"/>
      <c r="N1" s="86"/>
      <c r="O1" s="86"/>
      <c r="P1" s="86"/>
      <c r="Q1" s="2"/>
    </row>
    <row r="2" spans="1:17" s="1" customFormat="1" ht="15" customHeight="1">
      <c r="A2" s="71"/>
      <c r="B2" s="82"/>
      <c r="C2" s="82"/>
      <c r="D2" s="82"/>
      <c r="E2" s="82"/>
      <c r="F2" s="82"/>
      <c r="G2" s="82"/>
      <c r="H2" s="82"/>
      <c r="I2" s="87"/>
      <c r="J2" s="82"/>
      <c r="K2" s="82"/>
      <c r="L2" s="82"/>
      <c r="M2" s="82"/>
      <c r="N2" s="86"/>
      <c r="O2" s="86"/>
      <c r="P2" s="86"/>
      <c r="Q2" s="8"/>
    </row>
    <row r="3" spans="1:17" s="1" customFormat="1" ht="15" customHeight="1">
      <c r="A3" s="71"/>
      <c r="B3" s="84" t="str">
        <f>+CONCATENATE('Naslovna strana'!B13," ",'Naslovna strana'!E13)</f>
        <v>Назив оператора система: </v>
      </c>
      <c r="C3" s="82"/>
      <c r="D3" s="82"/>
      <c r="E3" s="82"/>
      <c r="F3" s="82"/>
      <c r="G3" s="82"/>
      <c r="H3" s="88"/>
      <c r="I3" s="89"/>
      <c r="J3" s="88"/>
      <c r="K3" s="88"/>
      <c r="L3" s="88"/>
      <c r="M3" s="82"/>
      <c r="N3" s="86"/>
      <c r="O3" s="86"/>
      <c r="P3" s="86"/>
      <c r="Q3" s="8"/>
    </row>
    <row r="4" spans="1:17" s="1" customFormat="1" ht="15" customHeight="1">
      <c r="A4" s="71"/>
      <c r="B4" s="90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82"/>
      <c r="D4" s="82"/>
      <c r="E4" s="82"/>
      <c r="F4" s="88"/>
      <c r="G4" s="82"/>
      <c r="H4" s="88"/>
      <c r="I4" s="89"/>
      <c r="J4" s="88"/>
      <c r="K4" s="88"/>
      <c r="L4" s="88"/>
      <c r="M4" s="82"/>
      <c r="N4" s="86"/>
      <c r="O4" s="485"/>
      <c r="P4" s="86"/>
      <c r="Q4" s="8"/>
    </row>
    <row r="5" spans="1:17" s="3" customFormat="1" ht="15" customHeight="1">
      <c r="A5" s="72"/>
      <c r="B5" s="92" t="str">
        <f>+CONCATENATE('Naslovna strana'!B27," ",'Naslovna strana'!E27)</f>
        <v>Датум обраде: </v>
      </c>
      <c r="C5" s="88"/>
      <c r="D5" s="93"/>
      <c r="E5" s="88"/>
      <c r="F5" s="436"/>
      <c r="G5" s="88"/>
      <c r="H5" s="88"/>
      <c r="I5" s="89"/>
      <c r="J5" s="88"/>
      <c r="K5" s="88"/>
      <c r="L5" s="88"/>
      <c r="M5" s="88"/>
      <c r="N5" s="95"/>
      <c r="O5" s="95"/>
      <c r="P5" s="472"/>
      <c r="Q5" s="9"/>
    </row>
    <row r="6" spans="1:17" s="133" customFormat="1" ht="24.75" customHeight="1">
      <c r="A6" s="128"/>
      <c r="B6" s="124"/>
      <c r="C6" s="526"/>
      <c r="D6" s="527"/>
      <c r="E6" s="528"/>
      <c r="F6" s="124" t="str">
        <f>"Табела ГТ-Д-6.1 Реализовани капацитети у "&amp;'Naslovna strana'!E17-1&amp;". год."</f>
        <v>Табела ГТ-Д-6.1 Реализовани капацитети у 2023. год.</v>
      </c>
      <c r="G6" s="124"/>
      <c r="H6" s="124"/>
      <c r="I6" s="124"/>
      <c r="J6" s="124"/>
      <c r="K6" s="124"/>
      <c r="L6" s="124"/>
      <c r="M6" s="124"/>
      <c r="N6" s="124"/>
      <c r="O6" s="124"/>
      <c r="P6" s="529" t="s">
        <v>205</v>
      </c>
      <c r="Q6" s="132"/>
    </row>
    <row r="7" spans="1:17" s="133" customFormat="1" ht="6.75" customHeight="1" thickBot="1">
      <c r="A7" s="128"/>
      <c r="B7" s="476"/>
      <c r="C7" s="530"/>
      <c r="D7" s="531"/>
      <c r="E7" s="532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533"/>
      <c r="Q7" s="132"/>
    </row>
    <row r="8" spans="1:17" s="1" customFormat="1" ht="15" customHeight="1" thickTop="1">
      <c r="A8" s="71"/>
      <c r="B8" s="866" t="s">
        <v>181</v>
      </c>
      <c r="C8" s="867"/>
      <c r="D8" s="867"/>
      <c r="E8" s="568"/>
      <c r="F8" s="534" t="s">
        <v>182</v>
      </c>
      <c r="G8" s="535"/>
      <c r="H8" s="535"/>
      <c r="I8" s="535"/>
      <c r="J8" s="535"/>
      <c r="K8" s="535"/>
      <c r="L8" s="535"/>
      <c r="M8" s="535"/>
      <c r="N8" s="535"/>
      <c r="O8" s="535"/>
      <c r="P8" s="536"/>
      <c r="Q8" s="8"/>
    </row>
    <row r="9" spans="1:17" s="5" customFormat="1" ht="19.5" customHeight="1">
      <c r="A9" s="73"/>
      <c r="B9" s="864" t="s">
        <v>23</v>
      </c>
      <c r="C9" s="498" t="s">
        <v>46</v>
      </c>
      <c r="D9" s="461" t="s">
        <v>33</v>
      </c>
      <c r="E9" s="462" t="s">
        <v>34</v>
      </c>
      <c r="F9" s="462" t="s">
        <v>35</v>
      </c>
      <c r="G9" s="462" t="s">
        <v>36</v>
      </c>
      <c r="H9" s="462" t="s">
        <v>37</v>
      </c>
      <c r="I9" s="462" t="s">
        <v>38</v>
      </c>
      <c r="J9" s="462" t="s">
        <v>39</v>
      </c>
      <c r="K9" s="462" t="s">
        <v>40</v>
      </c>
      <c r="L9" s="462" t="s">
        <v>41</v>
      </c>
      <c r="M9" s="462" t="s">
        <v>42</v>
      </c>
      <c r="N9" s="463" t="s">
        <v>43</v>
      </c>
      <c r="O9" s="464" t="s">
        <v>44</v>
      </c>
      <c r="P9" s="865" t="s">
        <v>124</v>
      </c>
      <c r="Q9" s="486"/>
    </row>
    <row r="10" spans="1:17" s="29" customFormat="1" ht="19.5" customHeight="1" thickBot="1">
      <c r="A10" s="20"/>
      <c r="B10" s="792"/>
      <c r="C10" s="100" t="s">
        <v>60</v>
      </c>
      <c r="D10" s="150">
        <v>31</v>
      </c>
      <c r="E10" s="151">
        <v>28</v>
      </c>
      <c r="F10" s="152">
        <v>31</v>
      </c>
      <c r="G10" s="152">
        <v>30</v>
      </c>
      <c r="H10" s="151">
        <v>31</v>
      </c>
      <c r="I10" s="151">
        <v>30</v>
      </c>
      <c r="J10" s="151">
        <v>31</v>
      </c>
      <c r="K10" s="151">
        <v>31</v>
      </c>
      <c r="L10" s="152">
        <v>30</v>
      </c>
      <c r="M10" s="152">
        <v>31</v>
      </c>
      <c r="N10" s="153">
        <v>30</v>
      </c>
      <c r="O10" s="190">
        <v>31</v>
      </c>
      <c r="P10" s="795"/>
      <c r="Q10" s="22"/>
    </row>
    <row r="11" spans="1:17" s="29" customFormat="1" ht="24.75" customHeight="1" thickTop="1">
      <c r="A11" s="20"/>
      <c r="B11" s="512" t="s">
        <v>16</v>
      </c>
      <c r="C11" s="513" t="s">
        <v>189</v>
      </c>
      <c r="D11" s="514">
        <f>D12+D19</f>
        <v>0</v>
      </c>
      <c r="E11" s="515">
        <f aca="true" t="shared" si="0" ref="E11:O11">E12+E19</f>
        <v>0</v>
      </c>
      <c r="F11" s="515">
        <f t="shared" si="0"/>
        <v>0</v>
      </c>
      <c r="G11" s="515">
        <f t="shared" si="0"/>
        <v>0</v>
      </c>
      <c r="H11" s="515">
        <f t="shared" si="0"/>
        <v>0</v>
      </c>
      <c r="I11" s="515">
        <f t="shared" si="0"/>
        <v>0</v>
      </c>
      <c r="J11" s="515">
        <f t="shared" si="0"/>
        <v>0</v>
      </c>
      <c r="K11" s="515">
        <f t="shared" si="0"/>
        <v>0</v>
      </c>
      <c r="L11" s="515">
        <f t="shared" si="0"/>
        <v>0</v>
      </c>
      <c r="M11" s="515">
        <f t="shared" si="0"/>
        <v>0</v>
      </c>
      <c r="N11" s="515">
        <f t="shared" si="0"/>
        <v>0</v>
      </c>
      <c r="O11" s="516">
        <f t="shared" si="0"/>
        <v>0</v>
      </c>
      <c r="P11" s="517">
        <f>P12+P19</f>
        <v>0</v>
      </c>
      <c r="Q11" s="22"/>
    </row>
    <row r="12" spans="1:16" s="39" customFormat="1" ht="15" customHeight="1">
      <c r="A12" s="75"/>
      <c r="B12" s="146" t="s">
        <v>31</v>
      </c>
      <c r="C12" s="139" t="s">
        <v>178</v>
      </c>
      <c r="D12" s="168">
        <f>D13+D16+D17+D18</f>
        <v>0</v>
      </c>
      <c r="E12" s="144">
        <f aca="true" t="shared" si="1" ref="E12:O12">E13+E16+E17+E18</f>
        <v>0</v>
      </c>
      <c r="F12" s="144">
        <f t="shared" si="1"/>
        <v>0</v>
      </c>
      <c r="G12" s="144">
        <f t="shared" si="1"/>
        <v>0</v>
      </c>
      <c r="H12" s="144">
        <f t="shared" si="1"/>
        <v>0</v>
      </c>
      <c r="I12" s="144">
        <f t="shared" si="1"/>
        <v>0</v>
      </c>
      <c r="J12" s="144">
        <f t="shared" si="1"/>
        <v>0</v>
      </c>
      <c r="K12" s="144">
        <f t="shared" si="1"/>
        <v>0</v>
      </c>
      <c r="L12" s="144">
        <f t="shared" si="1"/>
        <v>0</v>
      </c>
      <c r="M12" s="144">
        <f t="shared" si="1"/>
        <v>0</v>
      </c>
      <c r="N12" s="144">
        <f t="shared" si="1"/>
        <v>0</v>
      </c>
      <c r="O12" s="200">
        <f t="shared" si="1"/>
        <v>0</v>
      </c>
      <c r="P12" s="487">
        <f>P13+P16+P17+P18</f>
        <v>0</v>
      </c>
    </row>
    <row r="13" spans="1:16" s="39" customFormat="1" ht="15" customHeight="1">
      <c r="A13" s="75"/>
      <c r="B13" s="146" t="s">
        <v>47</v>
      </c>
      <c r="C13" s="136" t="s">
        <v>92</v>
      </c>
      <c r="D13" s="102"/>
      <c r="E13" s="448">
        <f>$D$13</f>
        <v>0</v>
      </c>
      <c r="F13" s="448">
        <f aca="true" t="shared" si="2" ref="F13:O13">$D$13</f>
        <v>0</v>
      </c>
      <c r="G13" s="448">
        <f t="shared" si="2"/>
        <v>0</v>
      </c>
      <c r="H13" s="448">
        <f t="shared" si="2"/>
        <v>0</v>
      </c>
      <c r="I13" s="448">
        <f t="shared" si="2"/>
        <v>0</v>
      </c>
      <c r="J13" s="448">
        <f t="shared" si="2"/>
        <v>0</v>
      </c>
      <c r="K13" s="448">
        <f t="shared" si="2"/>
        <v>0</v>
      </c>
      <c r="L13" s="448">
        <f t="shared" si="2"/>
        <v>0</v>
      </c>
      <c r="M13" s="448">
        <f t="shared" si="2"/>
        <v>0</v>
      </c>
      <c r="N13" s="448">
        <f t="shared" si="2"/>
        <v>0</v>
      </c>
      <c r="O13" s="449">
        <f t="shared" si="2"/>
        <v>0</v>
      </c>
      <c r="P13" s="488">
        <f>MAX($D13:$O13)</f>
        <v>0</v>
      </c>
    </row>
    <row r="14" spans="1:16" s="39" customFormat="1" ht="15" customHeight="1">
      <c r="A14" s="75"/>
      <c r="B14" s="146" t="s">
        <v>98</v>
      </c>
      <c r="C14" s="137" t="s">
        <v>78</v>
      </c>
      <c r="D14" s="203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488"/>
    </row>
    <row r="15" spans="1:16" s="39" customFormat="1" ht="15" customHeight="1">
      <c r="A15" s="75"/>
      <c r="B15" s="146" t="s">
        <v>99</v>
      </c>
      <c r="C15" s="137" t="s">
        <v>79</v>
      </c>
      <c r="D15" s="203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5"/>
      <c r="P15" s="488"/>
    </row>
    <row r="16" spans="1:16" s="39" customFormat="1" ht="15" customHeight="1">
      <c r="A16" s="75"/>
      <c r="B16" s="147" t="s">
        <v>95</v>
      </c>
      <c r="C16" s="138" t="s">
        <v>80</v>
      </c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98"/>
      <c r="P16" s="488">
        <f>SUM(D16:O16)/12</f>
        <v>0</v>
      </c>
    </row>
    <row r="17" spans="1:16" s="39" customFormat="1" ht="15" customHeight="1">
      <c r="A17" s="75"/>
      <c r="B17" s="147" t="s">
        <v>96</v>
      </c>
      <c r="C17" s="82" t="s">
        <v>81</v>
      </c>
      <c r="D17" s="102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98"/>
      <c r="P17" s="488">
        <f>SUM(D17:O17)/12</f>
        <v>0</v>
      </c>
    </row>
    <row r="18" spans="1:16" s="39" customFormat="1" ht="15" customHeight="1">
      <c r="A18" s="75"/>
      <c r="B18" s="170" t="s">
        <v>97</v>
      </c>
      <c r="C18" s="171" t="s">
        <v>82</v>
      </c>
      <c r="D18" s="172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99"/>
      <c r="P18" s="188">
        <f>SUM(D18:O18)/12</f>
        <v>0</v>
      </c>
    </row>
    <row r="19" spans="1:16" s="39" customFormat="1" ht="15" customHeight="1">
      <c r="A19" s="75"/>
      <c r="B19" s="438" t="s">
        <v>69</v>
      </c>
      <c r="C19" s="139" t="s">
        <v>179</v>
      </c>
      <c r="D19" s="168">
        <f>SUM(D20:D22)</f>
        <v>0</v>
      </c>
      <c r="E19" s="168">
        <f aca="true" t="shared" si="3" ref="E19:O19">SUM(E20:E22)</f>
        <v>0</v>
      </c>
      <c r="F19" s="168">
        <f t="shared" si="3"/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 t="shared" si="3"/>
        <v>0</v>
      </c>
      <c r="K19" s="168">
        <f t="shared" si="3"/>
        <v>0</v>
      </c>
      <c r="L19" s="168">
        <f t="shared" si="3"/>
        <v>0</v>
      </c>
      <c r="M19" s="168">
        <f t="shared" si="3"/>
        <v>0</v>
      </c>
      <c r="N19" s="168">
        <f t="shared" si="3"/>
        <v>0</v>
      </c>
      <c r="O19" s="615">
        <f t="shared" si="3"/>
        <v>0</v>
      </c>
      <c r="P19" s="487">
        <f>P20+P21+P22</f>
        <v>0</v>
      </c>
    </row>
    <row r="20" spans="1:17" ht="15" customHeight="1">
      <c r="A20" s="76"/>
      <c r="B20" s="185" t="s">
        <v>48</v>
      </c>
      <c r="C20" s="437" t="s">
        <v>83</v>
      </c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98"/>
      <c r="P20" s="488">
        <f>SUM(D20:O20)/12</f>
        <v>0</v>
      </c>
      <c r="Q20" s="489"/>
    </row>
    <row r="21" spans="1:17" ht="15" customHeight="1">
      <c r="A21" s="76"/>
      <c r="B21" s="185" t="s">
        <v>49</v>
      </c>
      <c r="C21" s="437" t="s">
        <v>84</v>
      </c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98"/>
      <c r="P21" s="488">
        <f>SUM(D21:O21)/12</f>
        <v>0</v>
      </c>
      <c r="Q21" s="489"/>
    </row>
    <row r="22" spans="1:17" ht="15" customHeight="1">
      <c r="A22" s="76"/>
      <c r="B22" s="580" t="s">
        <v>50</v>
      </c>
      <c r="C22" s="606" t="s">
        <v>85</v>
      </c>
      <c r="D22" s="172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99"/>
      <c r="P22" s="607">
        <f>SUM(D22:O22)/12</f>
        <v>0</v>
      </c>
      <c r="Q22" s="489"/>
    </row>
    <row r="23" spans="1:17" ht="15" customHeight="1">
      <c r="A23" s="76"/>
      <c r="B23" s="604"/>
      <c r="C23" s="163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156"/>
      <c r="Q23" s="489"/>
    </row>
    <row r="25" spans="1:16" ht="15" customHeight="1" thickBot="1">
      <c r="A25" s="76"/>
      <c r="B25" s="116"/>
      <c r="C25" s="130"/>
      <c r="D25" s="131"/>
      <c r="E25" s="157"/>
      <c r="F25" s="84" t="str">
        <f>"Табела ГТ-Д-6.2 Места испоруке са дистрибутивног система у "&amp;'Naslovna strana'!E17-1&amp;". год."</f>
        <v>Табела ГТ-Д-6.2 Места испоруке са дистрибутивног система у 2023. год.</v>
      </c>
      <c r="G25" s="84"/>
      <c r="H25" s="84"/>
      <c r="I25" s="84"/>
      <c r="J25" s="84"/>
      <c r="K25" s="84"/>
      <c r="L25" s="157"/>
      <c r="M25" s="157"/>
      <c r="N25" s="157"/>
      <c r="O25" s="157"/>
      <c r="P25" s="117"/>
    </row>
    <row r="26" spans="1:17" s="120" customFormat="1" ht="15" customHeight="1" thickTop="1">
      <c r="A26" s="118"/>
      <c r="B26" s="866" t="s">
        <v>181</v>
      </c>
      <c r="C26" s="867"/>
      <c r="D26" s="867"/>
      <c r="E26" s="568"/>
      <c r="F26" s="534" t="s">
        <v>182</v>
      </c>
      <c r="G26" s="535"/>
      <c r="H26" s="535"/>
      <c r="I26" s="535"/>
      <c r="J26" s="535"/>
      <c r="K26" s="535"/>
      <c r="L26" s="535"/>
      <c r="M26" s="535"/>
      <c r="N26" s="535"/>
      <c r="O26" s="538"/>
      <c r="P26" s="537"/>
      <c r="Q26" s="119"/>
    </row>
    <row r="27" spans="1:17" s="120" customFormat="1" ht="15" customHeight="1">
      <c r="A27" s="118"/>
      <c r="B27" s="863" t="s">
        <v>23</v>
      </c>
      <c r="C27" s="539" t="s">
        <v>46</v>
      </c>
      <c r="D27" s="540" t="s">
        <v>33</v>
      </c>
      <c r="E27" s="541" t="s">
        <v>34</v>
      </c>
      <c r="F27" s="541" t="s">
        <v>35</v>
      </c>
      <c r="G27" s="541" t="s">
        <v>36</v>
      </c>
      <c r="H27" s="541" t="s">
        <v>37</v>
      </c>
      <c r="I27" s="541" t="s">
        <v>38</v>
      </c>
      <c r="J27" s="541" t="s">
        <v>39</v>
      </c>
      <c r="K27" s="541" t="s">
        <v>40</v>
      </c>
      <c r="L27" s="541" t="s">
        <v>41</v>
      </c>
      <c r="M27" s="541" t="s">
        <v>42</v>
      </c>
      <c r="N27" s="542" t="s">
        <v>43</v>
      </c>
      <c r="O27" s="543" t="s">
        <v>44</v>
      </c>
      <c r="P27" s="426"/>
      <c r="Q27" s="119"/>
    </row>
    <row r="28" spans="1:16" ht="15.75" customHeight="1" thickBot="1">
      <c r="A28" s="76"/>
      <c r="B28" s="792"/>
      <c r="C28" s="100" t="s">
        <v>60</v>
      </c>
      <c r="D28" s="150">
        <v>31</v>
      </c>
      <c r="E28" s="151">
        <v>28</v>
      </c>
      <c r="F28" s="152">
        <v>31</v>
      </c>
      <c r="G28" s="152">
        <v>30</v>
      </c>
      <c r="H28" s="151">
        <v>31</v>
      </c>
      <c r="I28" s="151">
        <v>30</v>
      </c>
      <c r="J28" s="151">
        <v>31</v>
      </c>
      <c r="K28" s="151">
        <v>31</v>
      </c>
      <c r="L28" s="152">
        <v>30</v>
      </c>
      <c r="M28" s="152">
        <v>31</v>
      </c>
      <c r="N28" s="153">
        <v>30</v>
      </c>
      <c r="O28" s="154">
        <v>31</v>
      </c>
      <c r="P28" s="796"/>
    </row>
    <row r="29" spans="1:16" ht="24.75" customHeight="1" thickTop="1">
      <c r="A29" s="76"/>
      <c r="B29" s="512" t="s">
        <v>16</v>
      </c>
      <c r="C29" s="518" t="s">
        <v>108</v>
      </c>
      <c r="D29" s="514">
        <f>D30+D37</f>
        <v>0</v>
      </c>
      <c r="E29" s="515">
        <f aca="true" t="shared" si="4" ref="E29:O29">E30+E37</f>
        <v>0</v>
      </c>
      <c r="F29" s="515">
        <f t="shared" si="4"/>
        <v>0</v>
      </c>
      <c r="G29" s="515">
        <f t="shared" si="4"/>
        <v>0</v>
      </c>
      <c r="H29" s="515">
        <f t="shared" si="4"/>
        <v>0</v>
      </c>
      <c r="I29" s="515">
        <f t="shared" si="4"/>
        <v>0</v>
      </c>
      <c r="J29" s="515">
        <f t="shared" si="4"/>
        <v>0</v>
      </c>
      <c r="K29" s="515">
        <f t="shared" si="4"/>
        <v>0</v>
      </c>
      <c r="L29" s="515">
        <f t="shared" si="4"/>
        <v>0</v>
      </c>
      <c r="M29" s="515">
        <f t="shared" si="4"/>
        <v>0</v>
      </c>
      <c r="N29" s="519">
        <f t="shared" si="4"/>
        <v>0</v>
      </c>
      <c r="O29" s="520">
        <f t="shared" si="4"/>
        <v>0</v>
      </c>
      <c r="P29" s="796"/>
    </row>
    <row r="30" spans="1:16" s="14" customFormat="1" ht="15" customHeight="1">
      <c r="A30" s="76"/>
      <c r="B30" s="146" t="s">
        <v>31</v>
      </c>
      <c r="C30" s="141" t="s">
        <v>103</v>
      </c>
      <c r="D30" s="142">
        <f>D31+D34+D35+D36</f>
        <v>0</v>
      </c>
      <c r="E30" s="143">
        <f aca="true" t="shared" si="5" ref="E30:O30">E31+E34+E35+E36</f>
        <v>0</v>
      </c>
      <c r="F30" s="143">
        <f t="shared" si="5"/>
        <v>0</v>
      </c>
      <c r="G30" s="144">
        <f t="shared" si="5"/>
        <v>0</v>
      </c>
      <c r="H30" s="144">
        <f t="shared" si="5"/>
        <v>0</v>
      </c>
      <c r="I30" s="144">
        <f t="shared" si="5"/>
        <v>0</v>
      </c>
      <c r="J30" s="144">
        <f t="shared" si="5"/>
        <v>0</v>
      </c>
      <c r="K30" s="144">
        <f t="shared" si="5"/>
        <v>0</v>
      </c>
      <c r="L30" s="144">
        <f t="shared" si="5"/>
        <v>0</v>
      </c>
      <c r="M30" s="144">
        <f t="shared" si="5"/>
        <v>0</v>
      </c>
      <c r="N30" s="144">
        <f t="shared" si="5"/>
        <v>0</v>
      </c>
      <c r="O30" s="145">
        <f t="shared" si="5"/>
        <v>0</v>
      </c>
      <c r="P30" s="796"/>
    </row>
    <row r="31" spans="1:16" s="14" customFormat="1" ht="15" customHeight="1">
      <c r="A31" s="76"/>
      <c r="B31" s="146" t="s">
        <v>47</v>
      </c>
      <c r="C31" s="136" t="s">
        <v>92</v>
      </c>
      <c r="D31" s="158">
        <f>D32+D33</f>
        <v>0</v>
      </c>
      <c r="E31" s="159">
        <f aca="true" t="shared" si="6" ref="E31:O31">E32+E33</f>
        <v>0</v>
      </c>
      <c r="F31" s="159">
        <f t="shared" si="6"/>
        <v>0</v>
      </c>
      <c r="G31" s="101">
        <f t="shared" si="6"/>
        <v>0</v>
      </c>
      <c r="H31" s="101">
        <f t="shared" si="6"/>
        <v>0</v>
      </c>
      <c r="I31" s="101">
        <f t="shared" si="6"/>
        <v>0</v>
      </c>
      <c r="J31" s="101">
        <f t="shared" si="6"/>
        <v>0</v>
      </c>
      <c r="K31" s="101">
        <f t="shared" si="6"/>
        <v>0</v>
      </c>
      <c r="L31" s="101">
        <f t="shared" si="6"/>
        <v>0</v>
      </c>
      <c r="M31" s="101">
        <f t="shared" si="6"/>
        <v>0</v>
      </c>
      <c r="N31" s="101">
        <f t="shared" si="6"/>
        <v>0</v>
      </c>
      <c r="O31" s="104">
        <f t="shared" si="6"/>
        <v>0</v>
      </c>
      <c r="P31" s="796"/>
    </row>
    <row r="32" spans="1:16" s="14" customFormat="1" ht="15" customHeight="1">
      <c r="A32" s="76"/>
      <c r="B32" s="146" t="s">
        <v>98</v>
      </c>
      <c r="C32" s="137" t="s">
        <v>78</v>
      </c>
      <c r="D32" s="105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796"/>
    </row>
    <row r="33" spans="1:16" s="14" customFormat="1" ht="15" customHeight="1">
      <c r="A33" s="76"/>
      <c r="B33" s="146" t="s">
        <v>99</v>
      </c>
      <c r="C33" s="137" t="s">
        <v>79</v>
      </c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796"/>
    </row>
    <row r="34" spans="1:16" s="14" customFormat="1" ht="15" customHeight="1">
      <c r="A34" s="76"/>
      <c r="B34" s="147" t="s">
        <v>95</v>
      </c>
      <c r="C34" s="138" t="s">
        <v>80</v>
      </c>
      <c r="D34" s="105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796"/>
    </row>
    <row r="35" spans="1:16" s="14" customFormat="1" ht="15" customHeight="1">
      <c r="A35" s="76"/>
      <c r="B35" s="147" t="s">
        <v>96</v>
      </c>
      <c r="C35" s="169" t="s">
        <v>81</v>
      </c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796"/>
    </row>
    <row r="36" spans="1:16" s="14" customFormat="1" ht="15" customHeight="1">
      <c r="A36" s="76"/>
      <c r="B36" s="170" t="s">
        <v>97</v>
      </c>
      <c r="C36" s="171" t="s">
        <v>82</v>
      </c>
      <c r="D36" s="174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6"/>
      <c r="P36" s="796"/>
    </row>
    <row r="37" spans="1:16" s="14" customFormat="1" ht="15" customHeight="1">
      <c r="A37" s="76"/>
      <c r="B37" s="438" t="s">
        <v>69</v>
      </c>
      <c r="C37" s="139" t="s">
        <v>104</v>
      </c>
      <c r="D37" s="168">
        <f>D38+D39+D40</f>
        <v>0</v>
      </c>
      <c r="E37" s="144">
        <f aca="true" t="shared" si="7" ref="E37:O37">E38+E39+E40</f>
        <v>0</v>
      </c>
      <c r="F37" s="144">
        <f t="shared" si="7"/>
        <v>0</v>
      </c>
      <c r="G37" s="144">
        <f t="shared" si="7"/>
        <v>0</v>
      </c>
      <c r="H37" s="144">
        <f t="shared" si="7"/>
        <v>0</v>
      </c>
      <c r="I37" s="144">
        <f t="shared" si="7"/>
        <v>0</v>
      </c>
      <c r="J37" s="144">
        <f t="shared" si="7"/>
        <v>0</v>
      </c>
      <c r="K37" s="144">
        <f t="shared" si="7"/>
        <v>0</v>
      </c>
      <c r="L37" s="144">
        <f t="shared" si="7"/>
        <v>0</v>
      </c>
      <c r="M37" s="144">
        <f t="shared" si="7"/>
        <v>0</v>
      </c>
      <c r="N37" s="144">
        <f t="shared" si="7"/>
        <v>0</v>
      </c>
      <c r="O37" s="145">
        <f t="shared" si="7"/>
        <v>0</v>
      </c>
      <c r="P37" s="796"/>
    </row>
    <row r="38" spans="1:16" s="14" customFormat="1" ht="15" customHeight="1">
      <c r="A38" s="76"/>
      <c r="B38" s="185" t="s">
        <v>48</v>
      </c>
      <c r="C38" s="134" t="s">
        <v>83</v>
      </c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796"/>
    </row>
    <row r="39" spans="1:16" s="14" customFormat="1" ht="15" customHeight="1">
      <c r="A39" s="76"/>
      <c r="B39" s="185" t="s">
        <v>49</v>
      </c>
      <c r="C39" s="134" t="s">
        <v>84</v>
      </c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796"/>
    </row>
    <row r="40" spans="1:16" s="14" customFormat="1" ht="15" customHeight="1">
      <c r="A40" s="76"/>
      <c r="B40" s="580" t="s">
        <v>50</v>
      </c>
      <c r="C40" s="581" t="s">
        <v>85</v>
      </c>
      <c r="D40" s="172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583"/>
      <c r="P40" s="796"/>
    </row>
  </sheetData>
  <sheetProtection formatCells="0" formatColumns="0" formatRows="0" insertRows="0"/>
  <mergeCells count="6">
    <mergeCell ref="B27:B28"/>
    <mergeCell ref="P28:P40"/>
    <mergeCell ref="B9:B10"/>
    <mergeCell ref="P9:P10"/>
    <mergeCell ref="B8:D8"/>
    <mergeCell ref="B26:D26"/>
  </mergeCells>
  <printOptions/>
  <pageMargins left="0.75" right="0.75" top="1" bottom="1" header="0.5" footer="0.5"/>
  <pageSetup fitToHeight="1" fitToWidth="1" horizontalDpi="600" verticalDpi="600" orientation="landscape" paperSize="9" scale="51" r:id="rId1"/>
  <rowBreaks count="1" manualBreakCount="1">
    <brk id="24" max="15" man="1"/>
  </rowBreaks>
  <ignoredErrors>
    <ignoredError sqref="B11 B29:B30" numberStoredAsText="1"/>
    <ignoredError sqref="E13:O13" unlockedFormula="1"/>
    <ignoredError sqref="P19" formula="1"/>
    <ignoredError sqref="B19 B31:B37" numberStoredAsText="1" twoDigitTextYear="1"/>
    <ignoredError sqref="B13:B18 B20:B22 B38:B40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.8515625" style="421" customWidth="1"/>
    <col min="2" max="2" width="11.28125" style="421" customWidth="1"/>
    <col min="3" max="3" width="20.7109375" style="421" customWidth="1"/>
    <col min="4" max="10" width="12.7109375" style="421" customWidth="1"/>
    <col min="11" max="11" width="6.57421875" style="421" customWidth="1"/>
    <col min="12" max="16384" width="9.140625" style="421" customWidth="1"/>
  </cols>
  <sheetData>
    <row r="1" spans="1:10" s="231" customFormat="1" ht="15" customHeight="1">
      <c r="A1" s="227"/>
      <c r="B1" s="228" t="s">
        <v>15</v>
      </c>
      <c r="C1" s="229"/>
      <c r="D1" s="230"/>
      <c r="E1" s="230"/>
      <c r="F1" s="230"/>
      <c r="G1" s="230"/>
      <c r="H1" s="230"/>
      <c r="I1" s="230"/>
      <c r="J1" s="230"/>
    </row>
    <row r="2" spans="1:10" s="231" customFormat="1" ht="15" customHeight="1">
      <c r="A2" s="227"/>
      <c r="B2" s="228"/>
      <c r="C2" s="229"/>
      <c r="D2" s="230"/>
      <c r="E2" s="230"/>
      <c r="F2" s="230"/>
      <c r="G2" s="230"/>
      <c r="H2" s="230"/>
      <c r="I2" s="230"/>
      <c r="J2" s="230"/>
    </row>
    <row r="3" spans="1:10" s="231" customFormat="1" ht="15" customHeight="1">
      <c r="A3" s="227"/>
      <c r="B3" s="232" t="str">
        <f>+CONCATENATE('Naslovna strana'!B13," ",'Naslovna strana'!E13)</f>
        <v>Назив оператора система: </v>
      </c>
      <c r="C3" s="229"/>
      <c r="D3" s="227"/>
      <c r="E3" s="227"/>
      <c r="F3" s="227"/>
      <c r="G3" s="227"/>
      <c r="H3" s="227"/>
      <c r="I3" s="227"/>
      <c r="J3" s="227"/>
    </row>
    <row r="4" spans="1:10" s="231" customFormat="1" ht="15" customHeight="1">
      <c r="A4" s="227"/>
      <c r="B4" s="234" t="str">
        <f>+CONCATENATE('Naslovna strana'!B10," ",'Naslovna strana'!E10)</f>
        <v>Енергетска делатност: Дистрибуција и управљање дистрибутивним системом за природни гас</v>
      </c>
      <c r="C4" s="229"/>
      <c r="D4" s="227"/>
      <c r="E4" s="227"/>
      <c r="F4" s="227"/>
      <c r="G4" s="227"/>
      <c r="H4" s="227"/>
      <c r="I4" s="227"/>
      <c r="J4" s="227"/>
    </row>
    <row r="5" spans="1:10" s="238" customFormat="1" ht="15" customHeight="1">
      <c r="A5" s="233"/>
      <c r="B5" s="235" t="str">
        <f>+CONCATENATE('Naslovna strana'!B27," ",'Naslovna strana'!E27)</f>
        <v>Датум обраде: </v>
      </c>
      <c r="C5" s="236"/>
      <c r="D5" s="237"/>
      <c r="E5" s="237"/>
      <c r="F5" s="237"/>
      <c r="G5" s="234"/>
      <c r="H5" s="237"/>
      <c r="I5" s="237"/>
      <c r="J5" s="237"/>
    </row>
    <row r="6" spans="1:10" s="238" customFormat="1" ht="24" customHeight="1">
      <c r="A6" s="233"/>
      <c r="B6" s="235"/>
      <c r="C6" s="236"/>
      <c r="D6" s="237"/>
      <c r="E6" s="237"/>
      <c r="F6" s="237"/>
      <c r="G6" s="234"/>
      <c r="H6" s="237"/>
      <c r="I6" s="237"/>
      <c r="J6" s="237"/>
    </row>
    <row r="7" spans="1:14" s="391" customFormat="1" ht="21" customHeight="1">
      <c r="A7" s="233"/>
      <c r="B7" s="385"/>
      <c r="C7" s="386"/>
      <c r="D7" s="241"/>
      <c r="E7" s="388" t="str">
        <f>"Табела ГТ-Д-7.1 Промена дужине дистрибутивне мреже у току "&amp;'Naslovna strana'!E17-1&amp;". год."</f>
        <v>Табела ГТ-Д-7.1 Промена дужине дистрибутивне мреже у току 2023. год.</v>
      </c>
      <c r="G7" s="387"/>
      <c r="I7" s="388"/>
      <c r="J7" s="388"/>
      <c r="K7" s="389"/>
      <c r="L7" s="390"/>
      <c r="M7" s="390"/>
      <c r="N7" s="390"/>
    </row>
    <row r="8" spans="1:10" s="391" customFormat="1" ht="4.5" customHeight="1" thickBot="1">
      <c r="A8" s="233"/>
      <c r="B8" s="385"/>
      <c r="C8" s="392"/>
      <c r="D8" s="392"/>
      <c r="E8" s="392"/>
      <c r="F8" s="392"/>
      <c r="G8" s="392"/>
      <c r="H8" s="392"/>
      <c r="I8" s="392"/>
      <c r="J8" s="392"/>
    </row>
    <row r="9" spans="1:10" s="393" customFormat="1" ht="25.5" customHeight="1" thickTop="1">
      <c r="A9" s="233"/>
      <c r="B9" s="814" t="s">
        <v>159</v>
      </c>
      <c r="C9" s="817" t="s">
        <v>160</v>
      </c>
      <c r="D9" s="546" t="s">
        <v>161</v>
      </c>
      <c r="E9" s="807" t="s">
        <v>162</v>
      </c>
      <c r="F9" s="808"/>
      <c r="G9" s="808"/>
      <c r="H9" s="808"/>
      <c r="I9" s="809"/>
      <c r="J9" s="547" t="s">
        <v>163</v>
      </c>
    </row>
    <row r="10" spans="1:10" s="393" customFormat="1" ht="32.25" customHeight="1">
      <c r="A10" s="233"/>
      <c r="B10" s="815"/>
      <c r="C10" s="818"/>
      <c r="D10" s="812" t="str">
        <f>"01. 01. "&amp;'Naslovna strana'!E17-1&amp;". год."</f>
        <v>01. 01. 2023. год.</v>
      </c>
      <c r="E10" s="800" t="s">
        <v>164</v>
      </c>
      <c r="F10" s="802" t="s">
        <v>165</v>
      </c>
      <c r="G10" s="802" t="s">
        <v>166</v>
      </c>
      <c r="H10" s="804"/>
      <c r="I10" s="805" t="s">
        <v>167</v>
      </c>
      <c r="J10" s="810" t="str">
        <f>" 31.12. "&amp;'Naslovna strana'!E17-1&amp;". год."</f>
        <v> 31.12. 2023. год.</v>
      </c>
    </row>
    <row r="11" spans="1:10" s="393" customFormat="1" ht="23.25" customHeight="1" thickBot="1">
      <c r="A11" s="233"/>
      <c r="B11" s="816"/>
      <c r="C11" s="819"/>
      <c r="D11" s="813"/>
      <c r="E11" s="801"/>
      <c r="F11" s="803"/>
      <c r="G11" s="567" t="s">
        <v>168</v>
      </c>
      <c r="H11" s="567" t="s">
        <v>169</v>
      </c>
      <c r="I11" s="806"/>
      <c r="J11" s="811"/>
    </row>
    <row r="12" spans="1:10" s="240" customFormat="1" ht="16.5" customHeight="1" thickTop="1">
      <c r="A12" s="394"/>
      <c r="B12" s="820" t="s">
        <v>170</v>
      </c>
      <c r="C12" s="561" t="s">
        <v>171</v>
      </c>
      <c r="D12" s="395"/>
      <c r="E12" s="562"/>
      <c r="F12" s="563"/>
      <c r="G12" s="563"/>
      <c r="H12" s="564"/>
      <c r="I12" s="565">
        <f>+E12-F12-G12+H12</f>
        <v>0</v>
      </c>
      <c r="J12" s="566">
        <f>I12+D12</f>
        <v>0</v>
      </c>
    </row>
    <row r="13" spans="1:10" s="240" customFormat="1" ht="16.5" customHeight="1">
      <c r="A13" s="394"/>
      <c r="B13" s="820"/>
      <c r="C13" s="400" t="s">
        <v>172</v>
      </c>
      <c r="D13" s="401"/>
      <c r="E13" s="242"/>
      <c r="F13" s="402"/>
      <c r="G13" s="402"/>
      <c r="H13" s="403"/>
      <c r="I13" s="404">
        <f aca="true" t="shared" si="0" ref="I13:I18">+E13-F13-G13+H13</f>
        <v>0</v>
      </c>
      <c r="J13" s="549">
        <f aca="true" t="shared" si="1" ref="J13:J18">I13+D13</f>
        <v>0</v>
      </c>
    </row>
    <row r="14" spans="1:10" s="240" customFormat="1" ht="16.5" customHeight="1">
      <c r="A14" s="394"/>
      <c r="B14" s="821"/>
      <c r="C14" s="405" t="s">
        <v>173</v>
      </c>
      <c r="D14" s="243">
        <f>SUM(D12:D13)</f>
        <v>0</v>
      </c>
      <c r="E14" s="406">
        <f>SUM(E12:E13)</f>
        <v>0</v>
      </c>
      <c r="F14" s="407">
        <f>SUM(F12:F13)</f>
        <v>0</v>
      </c>
      <c r="G14" s="407">
        <f>SUM(G12:G13)</f>
        <v>0</v>
      </c>
      <c r="H14" s="408">
        <f>SUM(H12:H13)</f>
        <v>0</v>
      </c>
      <c r="I14" s="399">
        <f t="shared" si="0"/>
        <v>0</v>
      </c>
      <c r="J14" s="548">
        <f t="shared" si="1"/>
        <v>0</v>
      </c>
    </row>
    <row r="15" spans="1:10" s="240" customFormat="1" ht="16.5" customHeight="1">
      <c r="A15" s="409"/>
      <c r="B15" s="797" t="s">
        <v>180</v>
      </c>
      <c r="C15" s="410" t="s">
        <v>172</v>
      </c>
      <c r="D15" s="411"/>
      <c r="E15" s="396"/>
      <c r="F15" s="397"/>
      <c r="G15" s="397"/>
      <c r="H15" s="398"/>
      <c r="I15" s="399">
        <f t="shared" si="0"/>
        <v>0</v>
      </c>
      <c r="J15" s="548">
        <f t="shared" si="1"/>
        <v>0</v>
      </c>
    </row>
    <row r="16" spans="1:10" s="240" customFormat="1" ht="16.5" customHeight="1">
      <c r="A16" s="409"/>
      <c r="B16" s="798"/>
      <c r="C16" s="412"/>
      <c r="D16" s="401"/>
      <c r="E16" s="242"/>
      <c r="F16" s="402"/>
      <c r="G16" s="402"/>
      <c r="H16" s="403"/>
      <c r="I16" s="413">
        <f t="shared" si="0"/>
        <v>0</v>
      </c>
      <c r="J16" s="550">
        <f t="shared" si="1"/>
        <v>0</v>
      </c>
    </row>
    <row r="17" spans="1:10" s="240" customFormat="1" ht="29.25" customHeight="1">
      <c r="A17" s="409"/>
      <c r="B17" s="799"/>
      <c r="C17" s="405" t="s">
        <v>174</v>
      </c>
      <c r="D17" s="414">
        <f>SUM(D15:D16)</f>
        <v>0</v>
      </c>
      <c r="E17" s="415">
        <f>SUM(E15:E16)</f>
        <v>0</v>
      </c>
      <c r="F17" s="416">
        <f>SUM(F15:F16)</f>
        <v>0</v>
      </c>
      <c r="G17" s="416">
        <f>SUM(G15:G16)</f>
        <v>0</v>
      </c>
      <c r="H17" s="417">
        <f>SUM(H15:H16)</f>
        <v>0</v>
      </c>
      <c r="I17" s="418">
        <f t="shared" si="0"/>
        <v>0</v>
      </c>
      <c r="J17" s="551">
        <f t="shared" si="1"/>
        <v>0</v>
      </c>
    </row>
    <row r="18" spans="1:10" s="240" customFormat="1" ht="16.5" customHeight="1" thickBot="1">
      <c r="A18" s="544"/>
      <c r="B18" s="552"/>
      <c r="C18" s="553" t="s">
        <v>175</v>
      </c>
      <c r="D18" s="554">
        <f>+D14+D17</f>
        <v>0</v>
      </c>
      <c r="E18" s="555">
        <f>+E14+E17</f>
        <v>0</v>
      </c>
      <c r="F18" s="556">
        <f>+F14+F17</f>
        <v>0</v>
      </c>
      <c r="G18" s="557">
        <f>+G14+G17</f>
        <v>0</v>
      </c>
      <c r="H18" s="558">
        <f>H14+H17</f>
        <v>0</v>
      </c>
      <c r="I18" s="559">
        <f t="shared" si="0"/>
        <v>0</v>
      </c>
      <c r="J18" s="560">
        <f t="shared" si="1"/>
        <v>0</v>
      </c>
    </row>
    <row r="19" spans="1:10" s="240" customFormat="1" ht="13.5" thickTop="1">
      <c r="A19" s="419"/>
      <c r="B19" s="545"/>
      <c r="C19" s="545"/>
      <c r="D19" s="545"/>
      <c r="E19" s="545"/>
      <c r="F19" s="420"/>
      <c r="G19" s="545"/>
      <c r="H19" s="545"/>
      <c r="I19" s="420"/>
      <c r="J19" s="420"/>
    </row>
    <row r="31" ht="12.75">
      <c r="J31" s="422"/>
    </row>
  </sheetData>
  <sheetProtection/>
  <mergeCells count="11">
    <mergeCell ref="F10:F11"/>
    <mergeCell ref="G10:H10"/>
    <mergeCell ref="I10:I11"/>
    <mergeCell ref="J10:J11"/>
    <mergeCell ref="B12:B14"/>
    <mergeCell ref="B15:B17"/>
    <mergeCell ref="B9:B11"/>
    <mergeCell ref="C9:C11"/>
    <mergeCell ref="E9:I9"/>
    <mergeCell ref="D10:D11"/>
    <mergeCell ref="E10:E11"/>
  </mergeCells>
  <printOptions horizontalCentered="1"/>
  <pageMargins left="0.25" right="0.19" top="0.52" bottom="0.59" header="0.22" footer="0.24"/>
  <pageSetup fitToHeight="1" fitToWidth="1" horizontalDpi="600" verticalDpi="600" orientation="landscape" paperSize="9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Dejana Milovanovic</dc:creator>
  <cp:keywords/>
  <dc:description/>
  <cp:lastModifiedBy>AERS</cp:lastModifiedBy>
  <cp:lastPrinted>2023-12-13T07:34:26Z</cp:lastPrinted>
  <dcterms:created xsi:type="dcterms:W3CDTF">2006-08-07T10:06:56Z</dcterms:created>
  <dcterms:modified xsi:type="dcterms:W3CDTF">2023-12-14T12:44:32Z</dcterms:modified>
  <cp:category/>
  <cp:version/>
  <cp:contentType/>
  <cp:contentStatus/>
</cp:coreProperties>
</file>